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360" yWindow="12" windowWidth="12504" windowHeight="9432"/>
  </bookViews>
  <sheets>
    <sheet name="Calendar" sheetId="1" r:id="rId1"/>
    <sheet name="Calendar (2)" sheetId="2" r:id="rId2"/>
  </sheets>
  <definedNames>
    <definedName name="AprSun1" localSheetId="1">DATEVALUE("4/1/"&amp;'Calendar (2)'!$A$1)-WEEKDAY(DATEVALUE("4/1/"&amp;'Calendar (2)'!$A$1))+1</definedName>
    <definedName name="AprSun1">DATEVALUE("4/1/"&amp;Calendar!$A$2)-WEEKDAY(DATEVALUE("4/1/"&amp;Calendar!$A$2))+1</definedName>
    <definedName name="AugSun1" localSheetId="1">DATEVALUE("8/1/"&amp;'Calendar (2)'!$A$1)-WEEKDAY(DATEVALUE("8/1/"&amp;'Calendar (2)'!$A$1))+1</definedName>
    <definedName name="AugSun1">DATEVALUE("8/1/"&amp;Calendar!$A$2)-WEEKDAY(DATEVALUE("8/1/"&amp;Calendar!$A$2))+1</definedName>
    <definedName name="DecSun1" localSheetId="1">DATEVALUE("12/1/"&amp;'Calendar (2)'!$A$1)-WEEKDAY(DATEVALUE("12/1/"&amp;'Calendar (2)'!$A$1))+1</definedName>
    <definedName name="DecSun1">DATEVALUE("12/1/"&amp;Calendar!$A$2)-WEEKDAY(DATEVALUE("12/1/"&amp;Calendar!$A$2))+1</definedName>
    <definedName name="FebSun1" localSheetId="1">DATEVALUE("2/1/"&amp;'Calendar (2)'!$A$1)-WEEKDAY(DATEVALUE("2/1/"&amp;'Calendar (2)'!$A$1))+1</definedName>
    <definedName name="FebSun1">DATEVALUE("2/1/"&amp;Calendar!$A$2)-WEEKDAY(DATEVALUE("2/1/"&amp;Calendar!$A$2))+1</definedName>
    <definedName name="JanSun1" localSheetId="1">DATEVALUE("1/1/"&amp;'Calendar (2)'!$A$1)-WEEKDAY(DATEVALUE("1/1/"&amp;'Calendar (2)'!$A$1))+1</definedName>
    <definedName name="JanSun1">DATEVALUE("1/1/"&amp;Calendar!$A$2)-WEEKDAY(DATEVALUE("1/1/"&amp;Calendar!$A$2))+1</definedName>
    <definedName name="JulSun1" localSheetId="1">DATEVALUE("7/1/"&amp;'Calendar (2)'!$A$1)-WEEKDAY(DATEVALUE("7/1/"&amp;'Calendar (2)'!$A$1))+1</definedName>
    <definedName name="JulSun1">DATEVALUE("7/1/"&amp;Calendar!$A$2)-WEEKDAY(DATEVALUE("7/1/"&amp;Calendar!$A$2))+1</definedName>
    <definedName name="JunSun1" localSheetId="1">DATEVALUE("6/1/"&amp;'Calendar (2)'!$A$1)-WEEKDAY(DATEVALUE("6/1/"&amp;'Calendar (2)'!$A$1))+1</definedName>
    <definedName name="JunSun1">DATEVALUE("6/1/"&amp;Calendar!$A$2)-WEEKDAY(DATEVALUE("6/1/"&amp;Calendar!$A$2))+1</definedName>
    <definedName name="MarSun1" localSheetId="1">DATEVALUE("3/1/"&amp;'Calendar (2)'!$A$1)-WEEKDAY(DATEVALUE("3/1/"&amp;'Calendar (2)'!$A$1))+1</definedName>
    <definedName name="MarSun1">DATEVALUE("3/1/"&amp;Calendar!$A$2)-WEEKDAY(DATEVALUE("3/1/"&amp;Calendar!$A$2))+1</definedName>
    <definedName name="MaySun1" localSheetId="1">DATEVALUE("5/1/"&amp;'Calendar (2)'!$A$1)-WEEKDAY(DATEVALUE("5/1/"&amp;'Calendar (2)'!$A$1))+1</definedName>
    <definedName name="MaySun1">DATEVALUE("5/1/"&amp;Calendar!$A$2)-WEEKDAY(DATEVALUE("5/1/"&amp;Calendar!$A$2))+1</definedName>
    <definedName name="NovSun1" localSheetId="1">DATEVALUE("11/1/"&amp;'Calendar (2)'!$A$1)-WEEKDAY(DATEVALUE("11/1/"&amp;'Calendar (2)'!$A$1))+1</definedName>
    <definedName name="NovSun1">DATEVALUE("11/1/"&amp;Calendar!$A$2)-WEEKDAY(DATEVALUE("11/1/"&amp;Calendar!$A$2))+1</definedName>
    <definedName name="OctSun1" localSheetId="1">DATEVALUE("10/1/"&amp;'Calendar (2)'!$A$1)-WEEKDAY(DATEVALUE("10/1/"&amp;'Calendar (2)'!$A$1))+1</definedName>
    <definedName name="OctSun1">DATEVALUE("10/1/"&amp;Calendar!$A$2)-WEEKDAY(DATEVALUE("10/1/"&amp;Calendar!$A$2))+1</definedName>
    <definedName name="_xlnm.Print_Area" localSheetId="0">Calendar!$A$1:$BK$28</definedName>
    <definedName name="_xlnm.Print_Area" localSheetId="1">'Calendar (2)'!$C$1:$AM$28</definedName>
    <definedName name="SepSun1" localSheetId="1">DATEVALUE("9/1/"&amp;'Calendar (2)'!$A$1)-WEEKDAY(DATEVALUE("9/1/"&amp;'Calendar (2)'!$A$1))+1</definedName>
    <definedName name="SepSun1">DATEVALUE("9/1/"&amp;Calendar!$A$2)-WEEKDAY(DATEVALUE("9/1/"&amp;Calendar!$A$2))+1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C27" i="1"/>
  <c r="CB27"/>
  <c r="CA27"/>
  <c r="BZ27"/>
  <c r="BY27"/>
  <c r="BX27"/>
  <c r="BW27"/>
  <c r="BS27"/>
  <c r="BR27"/>
  <c r="BQ27"/>
  <c r="BP27"/>
  <c r="BO27"/>
  <c r="BN27"/>
  <c r="BM27"/>
  <c r="BI27"/>
  <c r="BH27"/>
  <c r="BG27"/>
  <c r="BF27"/>
  <c r="BE27"/>
  <c r="BD27"/>
  <c r="BC27"/>
  <c r="AY27"/>
  <c r="AX27"/>
  <c r="AW27"/>
  <c r="AV27"/>
  <c r="AU27"/>
  <c r="AT27"/>
  <c r="AS27"/>
  <c r="CC26"/>
  <c r="CB26"/>
  <c r="CA26"/>
  <c r="BZ26"/>
  <c r="BY26"/>
  <c r="BX26"/>
  <c r="BW26"/>
  <c r="BS26"/>
  <c r="BR26"/>
  <c r="BQ26"/>
  <c r="BP26"/>
  <c r="BO26"/>
  <c r="BN26"/>
  <c r="BM26"/>
  <c r="BI26"/>
  <c r="BH26"/>
  <c r="BG26"/>
  <c r="BF26"/>
  <c r="BE26"/>
  <c r="BD26"/>
  <c r="BC26"/>
  <c r="AY26"/>
  <c r="AX26"/>
  <c r="AW26"/>
  <c r="AV26"/>
  <c r="AU26"/>
  <c r="AT26"/>
  <c r="AS26"/>
  <c r="CC25"/>
  <c r="CB25"/>
  <c r="CA25"/>
  <c r="BZ25"/>
  <c r="BY25"/>
  <c r="BX25"/>
  <c r="BW25"/>
  <c r="BS25"/>
  <c r="BR25"/>
  <c r="BQ25"/>
  <c r="BP25"/>
  <c r="BO25"/>
  <c r="BN25"/>
  <c r="BM25"/>
  <c r="BI25"/>
  <c r="BH25"/>
  <c r="BG25"/>
  <c r="BF25"/>
  <c r="BE25"/>
  <c r="BD25"/>
  <c r="BC25"/>
  <c r="AY25"/>
  <c r="AX25"/>
  <c r="AW25"/>
  <c r="AV25"/>
  <c r="AU25"/>
  <c r="AT25"/>
  <c r="AS25"/>
  <c r="CC24"/>
  <c r="CB24"/>
  <c r="CA24"/>
  <c r="BZ24"/>
  <c r="BY24"/>
  <c r="BX24"/>
  <c r="BW24"/>
  <c r="BS24"/>
  <c r="BR24"/>
  <c r="BQ24"/>
  <c r="BP24"/>
  <c r="BO24"/>
  <c r="BN24"/>
  <c r="BM24"/>
  <c r="BI24"/>
  <c r="BH24"/>
  <c r="BG24"/>
  <c r="BF24"/>
  <c r="BE24"/>
  <c r="BD24"/>
  <c r="BC24"/>
  <c r="AY24"/>
  <c r="AX24"/>
  <c r="AW24"/>
  <c r="AV24"/>
  <c r="AU24"/>
  <c r="AT24"/>
  <c r="AS24"/>
  <c r="CC23"/>
  <c r="CB23"/>
  <c r="CA23"/>
  <c r="BZ23"/>
  <c r="BY23"/>
  <c r="BX23"/>
  <c r="BW23"/>
  <c r="BS23"/>
  <c r="BR23"/>
  <c r="BQ23"/>
  <c r="BP23"/>
  <c r="BO23"/>
  <c r="BN23"/>
  <c r="BM23"/>
  <c r="BI23"/>
  <c r="BH23"/>
  <c r="BG23"/>
  <c r="BF23"/>
  <c r="BE23"/>
  <c r="BD23"/>
  <c r="BC23"/>
  <c r="AY23"/>
  <c r="AX23"/>
  <c r="AW23"/>
  <c r="AV23"/>
  <c r="AU23"/>
  <c r="AT23"/>
  <c r="AS23"/>
  <c r="CC18"/>
  <c r="CB18"/>
  <c r="CA18"/>
  <c r="BZ18"/>
  <c r="BY18"/>
  <c r="BX18"/>
  <c r="BW18"/>
  <c r="BS18"/>
  <c r="BR18"/>
  <c r="BQ18"/>
  <c r="BP18"/>
  <c r="BO18"/>
  <c r="BN18"/>
  <c r="BM18"/>
  <c r="BI18"/>
  <c r="BH18"/>
  <c r="BG18"/>
  <c r="BF18"/>
  <c r="BE18"/>
  <c r="BD18"/>
  <c r="BC18"/>
  <c r="AY18"/>
  <c r="AX18"/>
  <c r="AW18"/>
  <c r="AV18"/>
  <c r="AU18"/>
  <c r="AT18"/>
  <c r="AS18"/>
  <c r="CC17"/>
  <c r="CB17"/>
  <c r="CA17"/>
  <c r="BZ17"/>
  <c r="BY17"/>
  <c r="BX17"/>
  <c r="BW17"/>
  <c r="BS17"/>
  <c r="BR17"/>
  <c r="BQ17"/>
  <c r="BP17"/>
  <c r="BO17"/>
  <c r="BN17"/>
  <c r="BM17"/>
  <c r="BI17"/>
  <c r="BH17"/>
  <c r="BG17"/>
  <c r="BF17"/>
  <c r="BE17"/>
  <c r="BD17"/>
  <c r="BC17"/>
  <c r="AY17"/>
  <c r="AX17"/>
  <c r="AW17"/>
  <c r="AV17"/>
  <c r="AU17"/>
  <c r="AT17"/>
  <c r="AS17"/>
  <c r="CC16"/>
  <c r="CB16"/>
  <c r="CA16"/>
  <c r="BZ16"/>
  <c r="BY16"/>
  <c r="BX16"/>
  <c r="BW16"/>
  <c r="BS16"/>
  <c r="BR16"/>
  <c r="BQ16"/>
  <c r="BP16"/>
  <c r="BO16"/>
  <c r="BN16"/>
  <c r="BM16"/>
  <c r="BI16"/>
  <c r="BH16"/>
  <c r="BG16"/>
  <c r="BF16"/>
  <c r="BE16"/>
  <c r="BD16"/>
  <c r="BC16"/>
  <c r="AY16"/>
  <c r="AX16"/>
  <c r="AW16"/>
  <c r="AV16"/>
  <c r="AU16"/>
  <c r="AT16"/>
  <c r="AS16"/>
  <c r="CC15"/>
  <c r="CB15"/>
  <c r="CA15"/>
  <c r="BZ15"/>
  <c r="BY15"/>
  <c r="BX15"/>
  <c r="BW15"/>
  <c r="BS15"/>
  <c r="BR15"/>
  <c r="BQ15"/>
  <c r="BP15"/>
  <c r="BO15"/>
  <c r="BN15"/>
  <c r="BM15"/>
  <c r="BI15"/>
  <c r="BH15"/>
  <c r="BG15"/>
  <c r="BF15"/>
  <c r="BE15"/>
  <c r="BD15"/>
  <c r="BC15"/>
  <c r="AY15"/>
  <c r="AX15"/>
  <c r="AW15"/>
  <c r="AV15"/>
  <c r="AU15"/>
  <c r="AT15"/>
  <c r="AS15"/>
  <c r="CC14"/>
  <c r="CB14"/>
  <c r="CA14"/>
  <c r="BZ14"/>
  <c r="BY14"/>
  <c r="BX14"/>
  <c r="BW14"/>
  <c r="BS14"/>
  <c r="BR14"/>
  <c r="BQ14"/>
  <c r="BP14"/>
  <c r="BO14"/>
  <c r="BN14"/>
  <c r="BM14"/>
  <c r="BI14"/>
  <c r="BH14"/>
  <c r="BG14"/>
  <c r="BF14"/>
  <c r="BE14"/>
  <c r="BD14"/>
  <c r="BC14"/>
  <c r="AY14"/>
  <c r="AX14"/>
  <c r="AW14"/>
  <c r="AV14"/>
  <c r="AU14"/>
  <c r="AT14"/>
  <c r="AS14"/>
  <c r="CC9"/>
  <c r="CB9"/>
  <c r="CA9"/>
  <c r="BZ9"/>
  <c r="BY9"/>
  <c r="BX9"/>
  <c r="BW9"/>
  <c r="BS9"/>
  <c r="BR9"/>
  <c r="BQ9"/>
  <c r="BP9"/>
  <c r="BO9"/>
  <c r="BN9"/>
  <c r="BM9"/>
  <c r="BI9"/>
  <c r="BH9"/>
  <c r="BG9"/>
  <c r="BF9"/>
  <c r="BE9"/>
  <c r="BD9"/>
  <c r="BC9"/>
  <c r="AY9"/>
  <c r="AX9"/>
  <c r="AW9"/>
  <c r="AV9"/>
  <c r="AU9"/>
  <c r="AT9"/>
  <c r="AS9"/>
  <c r="CC8"/>
  <c r="CB8"/>
  <c r="CA8"/>
  <c r="BZ8"/>
  <c r="BY8"/>
  <c r="BX8"/>
  <c r="BW8"/>
  <c r="BS8"/>
  <c r="BR8"/>
  <c r="BQ8"/>
  <c r="BP8"/>
  <c r="BO8"/>
  <c r="BN8"/>
  <c r="BM8"/>
  <c r="BI8"/>
  <c r="BH8"/>
  <c r="BG8"/>
  <c r="BF8"/>
  <c r="BE8"/>
  <c r="BD8"/>
  <c r="BC8"/>
  <c r="AY8"/>
  <c r="AX8"/>
  <c r="AW8"/>
  <c r="AV8"/>
  <c r="AU8"/>
  <c r="AT8"/>
  <c r="AS8"/>
  <c r="CC7"/>
  <c r="CB7"/>
  <c r="CA7"/>
  <c r="BZ7"/>
  <c r="BY7"/>
  <c r="BX7"/>
  <c r="BW7"/>
  <c r="BS7"/>
  <c r="BR7"/>
  <c r="BQ7"/>
  <c r="BP7"/>
  <c r="BO7"/>
  <c r="BN7"/>
  <c r="BM7"/>
  <c r="BI7"/>
  <c r="BH7"/>
  <c r="BG7"/>
  <c r="BF7"/>
  <c r="BE7"/>
  <c r="BD7"/>
  <c r="BC7"/>
  <c r="AY7"/>
  <c r="AX7"/>
  <c r="AW7"/>
  <c r="AV7"/>
  <c r="AU7"/>
  <c r="AT7"/>
  <c r="AS7"/>
  <c r="CC6"/>
  <c r="CB6"/>
  <c r="CA6"/>
  <c r="BZ6"/>
  <c r="BY6"/>
  <c r="BX6"/>
  <c r="BW6"/>
  <c r="BS6"/>
  <c r="BR6"/>
  <c r="BQ6"/>
  <c r="BP6"/>
  <c r="BO6"/>
  <c r="BN6"/>
  <c r="BM6"/>
  <c r="BI6"/>
  <c r="BH6"/>
  <c r="BG6"/>
  <c r="BF6"/>
  <c r="BE6"/>
  <c r="BD6"/>
  <c r="BC6"/>
  <c r="AY6"/>
  <c r="AX6"/>
  <c r="AW6"/>
  <c r="AV6"/>
  <c r="AU6"/>
  <c r="AT6"/>
  <c r="AS6"/>
  <c r="CC5"/>
  <c r="CB5"/>
  <c r="CA5"/>
  <c r="BZ5"/>
  <c r="BY5"/>
  <c r="BX5"/>
  <c r="BW5"/>
  <c r="BS5"/>
  <c r="BR5"/>
  <c r="BQ5"/>
  <c r="BP5"/>
  <c r="BO5"/>
  <c r="BN5"/>
  <c r="BM5"/>
  <c r="BI5"/>
  <c r="BH5"/>
  <c r="BG5"/>
  <c r="BF5"/>
  <c r="BE5"/>
  <c r="BD5"/>
  <c r="BC5"/>
  <c r="AY5"/>
  <c r="AX5"/>
  <c r="AW5"/>
  <c r="AV5"/>
  <c r="AU5"/>
  <c r="AT5"/>
  <c r="AS5"/>
  <c r="AM54" i="2"/>
  <c r="AL54"/>
  <c r="AK54"/>
  <c r="AJ54"/>
  <c r="AI54"/>
  <c r="AH54"/>
  <c r="AG54"/>
  <c r="AC54"/>
  <c r="AB54"/>
  <c r="AA54"/>
  <c r="Z54"/>
  <c r="Y54"/>
  <c r="X54"/>
  <c r="W54"/>
  <c r="S54"/>
  <c r="R54"/>
  <c r="Q54"/>
  <c r="P54"/>
  <c r="O54"/>
  <c r="N54"/>
  <c r="M54"/>
  <c r="I54"/>
  <c r="H54"/>
  <c r="G54"/>
  <c r="F54"/>
  <c r="E54"/>
  <c r="D54"/>
  <c r="C54"/>
  <c r="AM53"/>
  <c r="AL53"/>
  <c r="AK53"/>
  <c r="AJ53"/>
  <c r="AI53"/>
  <c r="AH53"/>
  <c r="AG53"/>
  <c r="AC53"/>
  <c r="AB53"/>
  <c r="AA53"/>
  <c r="Z53"/>
  <c r="Y53"/>
  <c r="X53"/>
  <c r="W53"/>
  <c r="S53"/>
  <c r="R53"/>
  <c r="Q53"/>
  <c r="P53"/>
  <c r="O53"/>
  <c r="N53"/>
  <c r="M53"/>
  <c r="I53"/>
  <c r="H53"/>
  <c r="G53"/>
  <c r="F53"/>
  <c r="E53"/>
  <c r="D53"/>
  <c r="C53"/>
  <c r="AM52"/>
  <c r="AL52"/>
  <c r="AK52"/>
  <c r="AJ52"/>
  <c r="AI52"/>
  <c r="AH52"/>
  <c r="AG52"/>
  <c r="AC52"/>
  <c r="AB52"/>
  <c r="AA52"/>
  <c r="Z52"/>
  <c r="Y52"/>
  <c r="X52"/>
  <c r="W52"/>
  <c r="S52"/>
  <c r="R52"/>
  <c r="Q52"/>
  <c r="P52"/>
  <c r="O52"/>
  <c r="N52"/>
  <c r="M52"/>
  <c r="I52"/>
  <c r="H52"/>
  <c r="G52"/>
  <c r="F52"/>
  <c r="E52"/>
  <c r="D52"/>
  <c r="C52"/>
  <c r="AM51"/>
  <c r="AL51"/>
  <c r="AK51"/>
  <c r="AJ51"/>
  <c r="AI51"/>
  <c r="AH51"/>
  <c r="AG51"/>
  <c r="AC51"/>
  <c r="AB51"/>
  <c r="AA51"/>
  <c r="Z51"/>
  <c r="Y51"/>
  <c r="X51"/>
  <c r="W51"/>
  <c r="S51"/>
  <c r="R51"/>
  <c r="Q51"/>
  <c r="P51"/>
  <c r="O51"/>
  <c r="N51"/>
  <c r="M51"/>
  <c r="I51"/>
  <c r="H51"/>
  <c r="G51"/>
  <c r="F51"/>
  <c r="E51"/>
  <c r="D51"/>
  <c r="C51"/>
  <c r="AM50"/>
  <c r="AL50"/>
  <c r="AK50"/>
  <c r="AJ50"/>
  <c r="AI50"/>
  <c r="AH50"/>
  <c r="AG50"/>
  <c r="AC50"/>
  <c r="AB50"/>
  <c r="AA50"/>
  <c r="Z50"/>
  <c r="Y50"/>
  <c r="X50"/>
  <c r="W50"/>
  <c r="S50"/>
  <c r="R50"/>
  <c r="Q50"/>
  <c r="P50"/>
  <c r="O50"/>
  <c r="N50"/>
  <c r="M50"/>
  <c r="I50"/>
  <c r="H50"/>
  <c r="G50"/>
  <c r="F50"/>
  <c r="E50"/>
  <c r="D50"/>
  <c r="C50"/>
  <c r="AM45"/>
  <c r="AL45"/>
  <c r="AK45"/>
  <c r="AJ45"/>
  <c r="AI45"/>
  <c r="AH45"/>
  <c r="AG45"/>
  <c r="AC45"/>
  <c r="AB45"/>
  <c r="AA45"/>
  <c r="Z45"/>
  <c r="Y45"/>
  <c r="X45"/>
  <c r="W45"/>
  <c r="S45"/>
  <c r="R45"/>
  <c r="Q45"/>
  <c r="P45"/>
  <c r="O45"/>
  <c r="N45"/>
  <c r="M45"/>
  <c r="I45"/>
  <c r="H45"/>
  <c r="G45"/>
  <c r="F45"/>
  <c r="E45"/>
  <c r="D45"/>
  <c r="C45"/>
  <c r="AM44"/>
  <c r="AL44"/>
  <c r="AK44"/>
  <c r="AJ44"/>
  <c r="AI44"/>
  <c r="AH44"/>
  <c r="AG44"/>
  <c r="AC44"/>
  <c r="AB44"/>
  <c r="AA44"/>
  <c r="Z44"/>
  <c r="Y44"/>
  <c r="X44"/>
  <c r="W44"/>
  <c r="S44"/>
  <c r="R44"/>
  <c r="Q44"/>
  <c r="P44"/>
  <c r="O44"/>
  <c r="N44"/>
  <c r="M44"/>
  <c r="I44"/>
  <c r="H44"/>
  <c r="G44"/>
  <c r="F44"/>
  <c r="E44"/>
  <c r="D44"/>
  <c r="C44"/>
  <c r="AM43"/>
  <c r="AL43"/>
  <c r="AK43"/>
  <c r="AJ43"/>
  <c r="AI43"/>
  <c r="AH43"/>
  <c r="AG43"/>
  <c r="AC43"/>
  <c r="AB43"/>
  <c r="AA43"/>
  <c r="Z43"/>
  <c r="Y43"/>
  <c r="X43"/>
  <c r="W43"/>
  <c r="S43"/>
  <c r="R43"/>
  <c r="Q43"/>
  <c r="P43"/>
  <c r="O43"/>
  <c r="N43"/>
  <c r="M43"/>
  <c r="I43"/>
  <c r="H43"/>
  <c r="G43"/>
  <c r="F43"/>
  <c r="E43"/>
  <c r="D43"/>
  <c r="C43"/>
  <c r="AM42"/>
  <c r="AL42"/>
  <c r="AK42"/>
  <c r="AJ42"/>
  <c r="AI42"/>
  <c r="AH42"/>
  <c r="AG42"/>
  <c r="AC42"/>
  <c r="AB42"/>
  <c r="AA42"/>
  <c r="Z42"/>
  <c r="Y42"/>
  <c r="X42"/>
  <c r="W42"/>
  <c r="S42"/>
  <c r="R42"/>
  <c r="Q42"/>
  <c r="P42"/>
  <c r="O42"/>
  <c r="N42"/>
  <c r="M42"/>
  <c r="I42"/>
  <c r="H42"/>
  <c r="G42"/>
  <c r="F42"/>
  <c r="E42"/>
  <c r="D42"/>
  <c r="C42"/>
  <c r="AM41"/>
  <c r="AL41"/>
  <c r="AK41"/>
  <c r="AJ41"/>
  <c r="AI41"/>
  <c r="AH41"/>
  <c r="AG41"/>
  <c r="AC41"/>
  <c r="AB41"/>
  <c r="AA41"/>
  <c r="Z41"/>
  <c r="Y41"/>
  <c r="X41"/>
  <c r="W41"/>
  <c r="S41"/>
  <c r="R41"/>
  <c r="Q41"/>
  <c r="P41"/>
  <c r="O41"/>
  <c r="N41"/>
  <c r="M41"/>
  <c r="I41"/>
  <c r="H41"/>
  <c r="G41"/>
  <c r="F41"/>
  <c r="E41"/>
  <c r="D41"/>
  <c r="C41"/>
  <c r="AM36"/>
  <c r="AL36"/>
  <c r="AK36"/>
  <c r="AJ36"/>
  <c r="AI36"/>
  <c r="AH36"/>
  <c r="AG36"/>
  <c r="AC36"/>
  <c r="AB36"/>
  <c r="AA36"/>
  <c r="Z36"/>
  <c r="Y36"/>
  <c r="X36"/>
  <c r="W36"/>
  <c r="S36"/>
  <c r="R36"/>
  <c r="Q36"/>
  <c r="P36"/>
  <c r="O36"/>
  <c r="N36"/>
  <c r="M36"/>
  <c r="I36"/>
  <c r="H36"/>
  <c r="G36"/>
  <c r="F36"/>
  <c r="E36"/>
  <c r="D36"/>
  <c r="C36"/>
  <c r="AM35"/>
  <c r="AL35"/>
  <c r="AK35"/>
  <c r="AJ35"/>
  <c r="AI35"/>
  <c r="AH35"/>
  <c r="AG35"/>
  <c r="AC35"/>
  <c r="AB35"/>
  <c r="AA35"/>
  <c r="Z35"/>
  <c r="Y35"/>
  <c r="X35"/>
  <c r="W35"/>
  <c r="S35"/>
  <c r="R35"/>
  <c r="Q35"/>
  <c r="P35"/>
  <c r="O35"/>
  <c r="N35"/>
  <c r="M35"/>
  <c r="I35"/>
  <c r="H35"/>
  <c r="G35"/>
  <c r="F35"/>
  <c r="E35"/>
  <c r="D35"/>
  <c r="C35"/>
  <c r="AM34"/>
  <c r="AL34"/>
  <c r="AK34"/>
  <c r="AJ34"/>
  <c r="AI34"/>
  <c r="AH34"/>
  <c r="AG34"/>
  <c r="AC34"/>
  <c r="AB34"/>
  <c r="AA34"/>
  <c r="Z34"/>
  <c r="Y34"/>
  <c r="X34"/>
  <c r="W34"/>
  <c r="S34"/>
  <c r="R34"/>
  <c r="Q34"/>
  <c r="P34"/>
  <c r="O34"/>
  <c r="N34"/>
  <c r="M34"/>
  <c r="I34"/>
  <c r="H34"/>
  <c r="G34"/>
  <c r="F34"/>
  <c r="E34"/>
  <c r="D34"/>
  <c r="C34"/>
  <c r="AM33"/>
  <c r="AL33"/>
  <c r="AK33"/>
  <c r="AJ33"/>
  <c r="AI33"/>
  <c r="AH33"/>
  <c r="AG33"/>
  <c r="AC33"/>
  <c r="AB33"/>
  <c r="AA33"/>
  <c r="Z33"/>
  <c r="Y33"/>
  <c r="X33"/>
  <c r="W33"/>
  <c r="S33"/>
  <c r="R33"/>
  <c r="Q33"/>
  <c r="P33"/>
  <c r="O33"/>
  <c r="N33"/>
  <c r="M33"/>
  <c r="I33"/>
  <c r="H33"/>
  <c r="G33"/>
  <c r="F33"/>
  <c r="E33"/>
  <c r="D33"/>
  <c r="C33"/>
  <c r="AM32"/>
  <c r="AL32"/>
  <c r="AK32"/>
  <c r="AJ32"/>
  <c r="AI32"/>
  <c r="AH32"/>
  <c r="AG32"/>
  <c r="AC32"/>
  <c r="AB32"/>
  <c r="AA32"/>
  <c r="Z32"/>
  <c r="Y32"/>
  <c r="X32"/>
  <c r="W32"/>
  <c r="S32"/>
  <c r="R32"/>
  <c r="Q32"/>
  <c r="P32"/>
  <c r="O32"/>
  <c r="N32"/>
  <c r="M32"/>
  <c r="I32"/>
  <c r="H32"/>
  <c r="G32"/>
  <c r="F32"/>
  <c r="E32"/>
  <c r="D32"/>
  <c r="C32"/>
  <c r="CC26"/>
  <c r="CB26"/>
  <c r="CA26"/>
  <c r="BZ26"/>
  <c r="BY26"/>
  <c r="BX26"/>
  <c r="BW26"/>
  <c r="BS26"/>
  <c r="BR26"/>
  <c r="BQ26"/>
  <c r="BP26"/>
  <c r="BO26"/>
  <c r="BN26"/>
  <c r="BM26"/>
  <c r="BI26"/>
  <c r="BH26"/>
  <c r="BG26"/>
  <c r="BF26"/>
  <c r="BE26"/>
  <c r="BD26"/>
  <c r="BC26"/>
  <c r="AY26"/>
  <c r="AX26"/>
  <c r="AW26"/>
  <c r="AV26"/>
  <c r="AU26"/>
  <c r="AT26"/>
  <c r="AS26"/>
  <c r="AM26"/>
  <c r="AL26"/>
  <c r="AK26"/>
  <c r="AJ26"/>
  <c r="AI26"/>
  <c r="AH26"/>
  <c r="AG26"/>
  <c r="AC26"/>
  <c r="AB26"/>
  <c r="AA26"/>
  <c r="Z26"/>
  <c r="Y26"/>
  <c r="X26"/>
  <c r="W26"/>
  <c r="S26"/>
  <c r="R26"/>
  <c r="Q26"/>
  <c r="P26"/>
  <c r="O26"/>
  <c r="N26"/>
  <c r="M26"/>
  <c r="I26"/>
  <c r="H26"/>
  <c r="G26"/>
  <c r="F26"/>
  <c r="E26"/>
  <c r="D26"/>
  <c r="C26"/>
  <c r="CC25"/>
  <c r="CB25"/>
  <c r="CA25"/>
  <c r="BZ25"/>
  <c r="BY25"/>
  <c r="BX25"/>
  <c r="BW25"/>
  <c r="BS25"/>
  <c r="BR25"/>
  <c r="BQ25"/>
  <c r="BP25"/>
  <c r="BO25"/>
  <c r="BN25"/>
  <c r="BM25"/>
  <c r="BI25"/>
  <c r="BH25"/>
  <c r="BG25"/>
  <c r="BF25"/>
  <c r="BE25"/>
  <c r="BD25"/>
  <c r="BC25"/>
  <c r="AY25"/>
  <c r="AX25"/>
  <c r="AW25"/>
  <c r="AV25"/>
  <c r="AU25"/>
  <c r="AT25"/>
  <c r="AS25"/>
  <c r="AM25"/>
  <c r="AL25"/>
  <c r="AK25"/>
  <c r="AJ25"/>
  <c r="AI25"/>
  <c r="AH25"/>
  <c r="AG25"/>
  <c r="AC25"/>
  <c r="AB25"/>
  <c r="AA25"/>
  <c r="Z25"/>
  <c r="Y25"/>
  <c r="X25"/>
  <c r="W25"/>
  <c r="S25"/>
  <c r="R25"/>
  <c r="Q25"/>
  <c r="P25"/>
  <c r="O25"/>
  <c r="N25"/>
  <c r="M25"/>
  <c r="I25"/>
  <c r="H25"/>
  <c r="G25"/>
  <c r="F25"/>
  <c r="E25"/>
  <c r="D25"/>
  <c r="C25"/>
  <c r="CC24"/>
  <c r="CB24"/>
  <c r="CA24"/>
  <c r="BZ24"/>
  <c r="BY24"/>
  <c r="BX24"/>
  <c r="BW24"/>
  <c r="BS24"/>
  <c r="BR24"/>
  <c r="BQ24"/>
  <c r="BP24"/>
  <c r="BO24"/>
  <c r="BN24"/>
  <c r="BM24"/>
  <c r="BI24"/>
  <c r="BH24"/>
  <c r="BG24"/>
  <c r="BF24"/>
  <c r="BE24"/>
  <c r="BD24"/>
  <c r="BC24"/>
  <c r="AY24"/>
  <c r="AX24"/>
  <c r="AW24"/>
  <c r="AV24"/>
  <c r="AU24"/>
  <c r="AT24"/>
  <c r="AS24"/>
  <c r="AM24"/>
  <c r="AL24"/>
  <c r="AK24"/>
  <c r="AJ24"/>
  <c r="AI24"/>
  <c r="AH24"/>
  <c r="AG24"/>
  <c r="AC24"/>
  <c r="AB24"/>
  <c r="AA24"/>
  <c r="Z24"/>
  <c r="Y24"/>
  <c r="X24"/>
  <c r="W24"/>
  <c r="S24"/>
  <c r="R24"/>
  <c r="Q24"/>
  <c r="P24"/>
  <c r="O24"/>
  <c r="N24"/>
  <c r="M24"/>
  <c r="I24"/>
  <c r="H24"/>
  <c r="G24"/>
  <c r="F24"/>
  <c r="E24"/>
  <c r="D24"/>
  <c r="C24"/>
  <c r="CC23"/>
  <c r="CB23"/>
  <c r="CA23"/>
  <c r="BZ23"/>
  <c r="BY23"/>
  <c r="BX23"/>
  <c r="BW23"/>
  <c r="BS23"/>
  <c r="BR23"/>
  <c r="BQ23"/>
  <c r="BP23"/>
  <c r="BO23"/>
  <c r="BN23"/>
  <c r="BM23"/>
  <c r="BI23"/>
  <c r="BH23"/>
  <c r="BG23"/>
  <c r="BF23"/>
  <c r="BE23"/>
  <c r="BD23"/>
  <c r="BC23"/>
  <c r="AY23"/>
  <c r="AX23"/>
  <c r="AW23"/>
  <c r="AV23"/>
  <c r="AU23"/>
  <c r="AT23"/>
  <c r="AS23"/>
  <c r="AM23"/>
  <c r="AL23"/>
  <c r="AK23"/>
  <c r="AJ23"/>
  <c r="AI23"/>
  <c r="AH23"/>
  <c r="AG23"/>
  <c r="AC23"/>
  <c r="AB23"/>
  <c r="AA23"/>
  <c r="Z23"/>
  <c r="Y23"/>
  <c r="X23"/>
  <c r="W23"/>
  <c r="S23"/>
  <c r="R23"/>
  <c r="Q23"/>
  <c r="P23"/>
  <c r="O23"/>
  <c r="N23"/>
  <c r="M23"/>
  <c r="I23"/>
  <c r="H23"/>
  <c r="G23"/>
  <c r="F23"/>
  <c r="E23"/>
  <c r="D23"/>
  <c r="C23"/>
  <c r="CC22"/>
  <c r="CB22"/>
  <c r="CA22"/>
  <c r="BZ22"/>
  <c r="BY22"/>
  <c r="BX22"/>
  <c r="BW22"/>
  <c r="BS22"/>
  <c r="BR22"/>
  <c r="BQ22"/>
  <c r="BP22"/>
  <c r="BO22"/>
  <c r="BN22"/>
  <c r="BM22"/>
  <c r="BI22"/>
  <c r="BH22"/>
  <c r="BG22"/>
  <c r="BF22"/>
  <c r="BE22"/>
  <c r="BD22"/>
  <c r="BC22"/>
  <c r="AY22"/>
  <c r="AX22"/>
  <c r="AW22"/>
  <c r="AV22"/>
  <c r="AU22"/>
  <c r="AT22"/>
  <c r="AS22"/>
  <c r="AM22"/>
  <c r="AL22"/>
  <c r="AK22"/>
  <c r="AJ22"/>
  <c r="AI22"/>
  <c r="AH22"/>
  <c r="AG22"/>
  <c r="AC22"/>
  <c r="AB22"/>
  <c r="AA22"/>
  <c r="Z22"/>
  <c r="Y22"/>
  <c r="X22"/>
  <c r="W22"/>
  <c r="S22"/>
  <c r="R22"/>
  <c r="Q22"/>
  <c r="P22"/>
  <c r="O22"/>
  <c r="N22"/>
  <c r="M22"/>
  <c r="I22"/>
  <c r="H22"/>
  <c r="G22"/>
  <c r="F22"/>
  <c r="E22"/>
  <c r="D22"/>
  <c r="C22"/>
  <c r="CC17"/>
  <c r="CB17"/>
  <c r="CA17"/>
  <c r="BZ17"/>
  <c r="BY17"/>
  <c r="BX17"/>
  <c r="BW17"/>
  <c r="BS17"/>
  <c r="BR17"/>
  <c r="BQ17"/>
  <c r="BP17"/>
  <c r="BO17"/>
  <c r="BN17"/>
  <c r="BM17"/>
  <c r="BI17"/>
  <c r="BH17"/>
  <c r="BG17"/>
  <c r="BF17"/>
  <c r="BE17"/>
  <c r="BD17"/>
  <c r="BC17"/>
  <c r="AY17"/>
  <c r="AX17"/>
  <c r="AW17"/>
  <c r="AV17"/>
  <c r="AU17"/>
  <c r="AT17"/>
  <c r="AS17"/>
  <c r="AM17"/>
  <c r="AL17"/>
  <c r="AK17"/>
  <c r="AJ17"/>
  <c r="AI17"/>
  <c r="AH17"/>
  <c r="AG17"/>
  <c r="AC17"/>
  <c r="AB17"/>
  <c r="AA17"/>
  <c r="Z17"/>
  <c r="Y17"/>
  <c r="X17"/>
  <c r="W17"/>
  <c r="S17"/>
  <c r="R17"/>
  <c r="Q17"/>
  <c r="P17"/>
  <c r="O17"/>
  <c r="N17"/>
  <c r="M17"/>
  <c r="I17"/>
  <c r="H17"/>
  <c r="G17"/>
  <c r="F17"/>
  <c r="E17"/>
  <c r="D17"/>
  <c r="C17"/>
  <c r="CC16"/>
  <c r="CB16"/>
  <c r="CA16"/>
  <c r="BZ16"/>
  <c r="BY16"/>
  <c r="BX16"/>
  <c r="BW16"/>
  <c r="BS16"/>
  <c r="BR16"/>
  <c r="BQ16"/>
  <c r="BP16"/>
  <c r="BO16"/>
  <c r="BN16"/>
  <c r="BM16"/>
  <c r="BI16"/>
  <c r="BH16"/>
  <c r="BG16"/>
  <c r="BF16"/>
  <c r="BE16"/>
  <c r="BD16"/>
  <c r="BC16"/>
  <c r="AY16"/>
  <c r="AX16"/>
  <c r="AW16"/>
  <c r="AV16"/>
  <c r="AU16"/>
  <c r="AT16"/>
  <c r="AS16"/>
  <c r="AM16"/>
  <c r="AL16"/>
  <c r="AK16"/>
  <c r="AJ16"/>
  <c r="AI16"/>
  <c r="AH16"/>
  <c r="AG16"/>
  <c r="AC16"/>
  <c r="AB16"/>
  <c r="AA16"/>
  <c r="Z16"/>
  <c r="Y16"/>
  <c r="X16"/>
  <c r="W16"/>
  <c r="S16"/>
  <c r="R16"/>
  <c r="Q16"/>
  <c r="P16"/>
  <c r="O16"/>
  <c r="N16"/>
  <c r="M16"/>
  <c r="I16"/>
  <c r="H16"/>
  <c r="G16"/>
  <c r="F16"/>
  <c r="E16"/>
  <c r="D16"/>
  <c r="C16"/>
  <c r="CC15"/>
  <c r="CB15"/>
  <c r="CA15"/>
  <c r="BZ15"/>
  <c r="BY15"/>
  <c r="BX15"/>
  <c r="BW15"/>
  <c r="BS15"/>
  <c r="BR15"/>
  <c r="BQ15"/>
  <c r="BP15"/>
  <c r="BO15"/>
  <c r="BN15"/>
  <c r="BM15"/>
  <c r="BI15"/>
  <c r="BH15"/>
  <c r="BG15"/>
  <c r="BF15"/>
  <c r="BE15"/>
  <c r="BD15"/>
  <c r="BC15"/>
  <c r="AY15"/>
  <c r="AX15"/>
  <c r="AW15"/>
  <c r="AV15"/>
  <c r="AU15"/>
  <c r="AT15"/>
  <c r="AS15"/>
  <c r="AM15"/>
  <c r="AL15"/>
  <c r="AK15"/>
  <c r="AJ15"/>
  <c r="AI15"/>
  <c r="AH15"/>
  <c r="AG15"/>
  <c r="AC15"/>
  <c r="AB15"/>
  <c r="AA15"/>
  <c r="Z15"/>
  <c r="Y15"/>
  <c r="X15"/>
  <c r="W15"/>
  <c r="S15"/>
  <c r="R15"/>
  <c r="Q15"/>
  <c r="P15"/>
  <c r="O15"/>
  <c r="N15"/>
  <c r="M15"/>
  <c r="I15"/>
  <c r="H15"/>
  <c r="G15"/>
  <c r="F15"/>
  <c r="E15"/>
  <c r="D15"/>
  <c r="C15"/>
  <c r="CC14"/>
  <c r="CB14"/>
  <c r="CA14"/>
  <c r="BZ14"/>
  <c r="BY14"/>
  <c r="BX14"/>
  <c r="BW14"/>
  <c r="BS14"/>
  <c r="BR14"/>
  <c r="BQ14"/>
  <c r="BP14"/>
  <c r="BO14"/>
  <c r="BN14"/>
  <c r="BM14"/>
  <c r="BI14"/>
  <c r="BH14"/>
  <c r="BG14"/>
  <c r="BF14"/>
  <c r="BE14"/>
  <c r="BD14"/>
  <c r="BC14"/>
  <c r="AY14"/>
  <c r="AX14"/>
  <c r="AW14"/>
  <c r="AV14"/>
  <c r="AU14"/>
  <c r="AT14"/>
  <c r="AS14"/>
  <c r="AM14"/>
  <c r="AL14"/>
  <c r="AK14"/>
  <c r="AJ14"/>
  <c r="AI14"/>
  <c r="AH14"/>
  <c r="AG14"/>
  <c r="AC14"/>
  <c r="AB14"/>
  <c r="AA14"/>
  <c r="Z14"/>
  <c r="Y14"/>
  <c r="X14"/>
  <c r="W14"/>
  <c r="S14"/>
  <c r="R14"/>
  <c r="Q14"/>
  <c r="P14"/>
  <c r="O14"/>
  <c r="N14"/>
  <c r="M14"/>
  <c r="I14"/>
  <c r="H14"/>
  <c r="G14"/>
  <c r="F14"/>
  <c r="E14"/>
  <c r="D14"/>
  <c r="C14"/>
  <c r="CC13"/>
  <c r="CB13"/>
  <c r="CA13"/>
  <c r="BZ13"/>
  <c r="BY13"/>
  <c r="BX13"/>
  <c r="BW13"/>
  <c r="BS13"/>
  <c r="BR13"/>
  <c r="BQ13"/>
  <c r="BP13"/>
  <c r="BO13"/>
  <c r="BN13"/>
  <c r="BM13"/>
  <c r="BI13"/>
  <c r="BH13"/>
  <c r="BG13"/>
  <c r="BF13"/>
  <c r="BE13"/>
  <c r="BD13"/>
  <c r="BC13"/>
  <c r="AY13"/>
  <c r="AX13"/>
  <c r="AW13"/>
  <c r="AV13"/>
  <c r="AU13"/>
  <c r="AT13"/>
  <c r="AS13"/>
  <c r="AM13"/>
  <c r="AL13"/>
  <c r="AK13"/>
  <c r="AJ13"/>
  <c r="AI13"/>
  <c r="AH13"/>
  <c r="AG13"/>
  <c r="AC13"/>
  <c r="AB13"/>
  <c r="AA13"/>
  <c r="Z13"/>
  <c r="Y13"/>
  <c r="X13"/>
  <c r="W13"/>
  <c r="S13"/>
  <c r="R13"/>
  <c r="Q13"/>
  <c r="P13"/>
  <c r="O13"/>
  <c r="N13"/>
  <c r="M13"/>
  <c r="I13"/>
  <c r="H13"/>
  <c r="G13"/>
  <c r="F13"/>
  <c r="E13"/>
  <c r="D13"/>
  <c r="C13"/>
  <c r="CC8"/>
  <c r="CB8"/>
  <c r="CA8"/>
  <c r="BZ8"/>
  <c r="BY8"/>
  <c r="BX8"/>
  <c r="BW8"/>
  <c r="BS8"/>
  <c r="BR8"/>
  <c r="BQ8"/>
  <c r="BP8"/>
  <c r="BO8"/>
  <c r="BN8"/>
  <c r="BM8"/>
  <c r="BI8"/>
  <c r="BH8"/>
  <c r="BG8"/>
  <c r="BF8"/>
  <c r="BE8"/>
  <c r="BD8"/>
  <c r="BC8"/>
  <c r="AY8"/>
  <c r="AX8"/>
  <c r="AW8"/>
  <c r="AV8"/>
  <c r="AU8"/>
  <c r="AT8"/>
  <c r="AS8"/>
  <c r="AM8"/>
  <c r="AL8"/>
  <c r="AK8"/>
  <c r="AJ8"/>
  <c r="AI8"/>
  <c r="AH8"/>
  <c r="AG8"/>
  <c r="AC8"/>
  <c r="AB8"/>
  <c r="AA8"/>
  <c r="Z8"/>
  <c r="Y8"/>
  <c r="X8"/>
  <c r="W8"/>
  <c r="S8"/>
  <c r="R8"/>
  <c r="Q8"/>
  <c r="P8"/>
  <c r="O8"/>
  <c r="N8"/>
  <c r="M8"/>
  <c r="I8"/>
  <c r="H8"/>
  <c r="G8"/>
  <c r="F8"/>
  <c r="E8"/>
  <c r="D8"/>
  <c r="C8"/>
  <c r="CC7"/>
  <c r="CB7"/>
  <c r="CA7"/>
  <c r="BZ7"/>
  <c r="BY7"/>
  <c r="BX7"/>
  <c r="BW7"/>
  <c r="BS7"/>
  <c r="BR7"/>
  <c r="BQ7"/>
  <c r="BP7"/>
  <c r="BO7"/>
  <c r="BN7"/>
  <c r="BM7"/>
  <c r="BI7"/>
  <c r="BH7"/>
  <c r="BG7"/>
  <c r="BF7"/>
  <c r="BE7"/>
  <c r="BD7"/>
  <c r="BC7"/>
  <c r="AY7"/>
  <c r="AX7"/>
  <c r="AW7"/>
  <c r="AV7"/>
  <c r="AU7"/>
  <c r="AT7"/>
  <c r="AS7"/>
  <c r="AM7"/>
  <c r="AL7"/>
  <c r="AK7"/>
  <c r="AJ7"/>
  <c r="AI7"/>
  <c r="AH7"/>
  <c r="AG7"/>
  <c r="AC7"/>
  <c r="AB7"/>
  <c r="AA7"/>
  <c r="Z7"/>
  <c r="Y7"/>
  <c r="X7"/>
  <c r="W7"/>
  <c r="S7"/>
  <c r="R7"/>
  <c r="Q7"/>
  <c r="P7"/>
  <c r="O7"/>
  <c r="N7"/>
  <c r="M7"/>
  <c r="I7"/>
  <c r="H7"/>
  <c r="G7"/>
  <c r="F7"/>
  <c r="E7"/>
  <c r="D7"/>
  <c r="C7"/>
  <c r="CC6"/>
  <c r="CB6"/>
  <c r="CA6"/>
  <c r="BZ6"/>
  <c r="BY6"/>
  <c r="BX6"/>
  <c r="BW6"/>
  <c r="BS6"/>
  <c r="BR6"/>
  <c r="BQ6"/>
  <c r="BP6"/>
  <c r="BO6"/>
  <c r="BN6"/>
  <c r="BM6"/>
  <c r="BI6"/>
  <c r="BH6"/>
  <c r="BG6"/>
  <c r="BF6"/>
  <c r="BE6"/>
  <c r="BD6"/>
  <c r="BC6"/>
  <c r="AY6"/>
  <c r="AX6"/>
  <c r="AW6"/>
  <c r="AV6"/>
  <c r="AU6"/>
  <c r="AT6"/>
  <c r="AS6"/>
  <c r="AM6"/>
  <c r="AL6"/>
  <c r="AK6"/>
  <c r="AJ6"/>
  <c r="AI6"/>
  <c r="AH6"/>
  <c r="AG6"/>
  <c r="AC6"/>
  <c r="AB6"/>
  <c r="AA6"/>
  <c r="Z6"/>
  <c r="Y6"/>
  <c r="X6"/>
  <c r="W6"/>
  <c r="S6"/>
  <c r="R6"/>
  <c r="Q6"/>
  <c r="P6"/>
  <c r="O6"/>
  <c r="N6"/>
  <c r="M6"/>
  <c r="I6"/>
  <c r="H6"/>
  <c r="G6"/>
  <c r="F6"/>
  <c r="E6"/>
  <c r="D6"/>
  <c r="C6"/>
  <c r="CC5"/>
  <c r="CB5"/>
  <c r="CA5"/>
  <c r="BZ5"/>
  <c r="BY5"/>
  <c r="BX5"/>
  <c r="BW5"/>
  <c r="BS5"/>
  <c r="BR5"/>
  <c r="BQ5"/>
  <c r="BP5"/>
  <c r="BO5"/>
  <c r="BN5"/>
  <c r="BM5"/>
  <c r="BI5"/>
  <c r="BH5"/>
  <c r="BG5"/>
  <c r="BF5"/>
  <c r="BE5"/>
  <c r="BD5"/>
  <c r="BC5"/>
  <c r="AY5"/>
  <c r="AX5"/>
  <c r="AW5"/>
  <c r="AV5"/>
  <c r="AU5"/>
  <c r="AT5"/>
  <c r="AS5"/>
  <c r="AM5"/>
  <c r="AL5"/>
  <c r="AK5"/>
  <c r="AJ5"/>
  <c r="AI5"/>
  <c r="AH5"/>
  <c r="AG5"/>
  <c r="AC5"/>
  <c r="AB5"/>
  <c r="AA5"/>
  <c r="Z5"/>
  <c r="Y5"/>
  <c r="X5"/>
  <c r="W5"/>
  <c r="S5"/>
  <c r="R5"/>
  <c r="Q5"/>
  <c r="P5"/>
  <c r="O5"/>
  <c r="N5"/>
  <c r="M5"/>
  <c r="I5"/>
  <c r="H5"/>
  <c r="G5"/>
  <c r="F5"/>
  <c r="E5"/>
  <c r="D5"/>
  <c r="C5"/>
  <c r="CC4"/>
  <c r="CB4"/>
  <c r="CA4"/>
  <c r="BZ4"/>
  <c r="BY4"/>
  <c r="BX4"/>
  <c r="BW4"/>
  <c r="BS4"/>
  <c r="BR4"/>
  <c r="BQ4"/>
  <c r="BP4"/>
  <c r="BO4"/>
  <c r="BN4"/>
  <c r="BM4"/>
  <c r="BI4"/>
  <c r="BH4"/>
  <c r="BG4"/>
  <c r="BF4"/>
  <c r="BE4"/>
  <c r="BD4"/>
  <c r="BC4"/>
  <c r="AY4"/>
  <c r="AX4"/>
  <c r="AW4"/>
  <c r="AV4"/>
  <c r="AU4"/>
  <c r="AT4"/>
  <c r="AS4"/>
  <c r="AM4"/>
  <c r="AL4"/>
  <c r="AK4"/>
  <c r="AJ4"/>
  <c r="AI4"/>
  <c r="AH4"/>
  <c r="AG4"/>
  <c r="AC4"/>
  <c r="AB4"/>
  <c r="AA4"/>
  <c r="Z4"/>
  <c r="Y4"/>
  <c r="X4"/>
  <c r="W4"/>
  <c r="S4"/>
  <c r="R4"/>
  <c r="Q4"/>
  <c r="P4"/>
  <c r="O4"/>
  <c r="N4"/>
  <c r="M4"/>
  <c r="I4"/>
  <c r="H4"/>
  <c r="G4"/>
  <c r="F4"/>
  <c r="E4"/>
  <c r="D4"/>
  <c r="C4"/>
  <c r="AG24" i="1"/>
  <c r="AH24"/>
  <c r="AI24"/>
  <c r="AJ24"/>
  <c r="AK24"/>
  <c r="AL24"/>
  <c r="AM24"/>
  <c r="AG25"/>
  <c r="AH25"/>
  <c r="AI25"/>
  <c r="AJ25"/>
  <c r="AK25"/>
  <c r="AL25"/>
  <c r="AM25"/>
  <c r="AG26"/>
  <c r="AH26"/>
  <c r="AI26"/>
  <c r="AJ26"/>
  <c r="AK26"/>
  <c r="AL26"/>
  <c r="AM26"/>
  <c r="AG27"/>
  <c r="AH27"/>
  <c r="AI27"/>
  <c r="AJ27"/>
  <c r="AK27"/>
  <c r="AL27"/>
  <c r="AM27"/>
  <c r="AM23"/>
  <c r="AL23"/>
  <c r="AK23"/>
  <c r="AJ23"/>
  <c r="AI23"/>
  <c r="AH23"/>
  <c r="AG23"/>
  <c r="AM18"/>
  <c r="AL18"/>
  <c r="AK18"/>
  <c r="AJ18"/>
  <c r="AI18"/>
  <c r="AH18"/>
  <c r="AG18"/>
  <c r="AM17"/>
  <c r="AL17"/>
  <c r="AK17"/>
  <c r="AJ17"/>
  <c r="AI17"/>
  <c r="AH17"/>
  <c r="AG17"/>
  <c r="AM16"/>
  <c r="AL16"/>
  <c r="AK16"/>
  <c r="AJ16"/>
  <c r="AI16"/>
  <c r="AH16"/>
  <c r="AG16"/>
  <c r="AM15"/>
  <c r="AL15"/>
  <c r="AK15"/>
  <c r="AJ15"/>
  <c r="AI15"/>
  <c r="AH15"/>
  <c r="AG15"/>
  <c r="AM14"/>
  <c r="AL14"/>
  <c r="AK14"/>
  <c r="AJ14"/>
  <c r="AI14"/>
  <c r="AH14"/>
  <c r="AG14"/>
  <c r="AM9"/>
  <c r="AL9"/>
  <c r="AK9"/>
  <c r="AJ9"/>
  <c r="AI9"/>
  <c r="AH9"/>
  <c r="AG9"/>
  <c r="AM8"/>
  <c r="AL8"/>
  <c r="AK8"/>
  <c r="AJ8"/>
  <c r="AI8"/>
  <c r="AH8"/>
  <c r="AG8"/>
  <c r="AM7"/>
  <c r="AL7"/>
  <c r="AK7"/>
  <c r="AJ7"/>
  <c r="AI7"/>
  <c r="AH7"/>
  <c r="AG7"/>
  <c r="AM6"/>
  <c r="AL6"/>
  <c r="AK6"/>
  <c r="AJ6"/>
  <c r="AI6"/>
  <c r="AH6"/>
  <c r="AG6"/>
  <c r="AM5"/>
  <c r="AL5"/>
  <c r="AK5"/>
  <c r="AJ5"/>
  <c r="AI5"/>
  <c r="AH5"/>
  <c r="AG5"/>
  <c r="AC27"/>
  <c r="AB27"/>
  <c r="AA27"/>
  <c r="Z27"/>
  <c r="Y27"/>
  <c r="X27"/>
  <c r="W27"/>
  <c r="AC26"/>
  <c r="AB26"/>
  <c r="AA26"/>
  <c r="Z26"/>
  <c r="Y26"/>
  <c r="X26"/>
  <c r="W26"/>
  <c r="AC25"/>
  <c r="AB25"/>
  <c r="AA25"/>
  <c r="Z25"/>
  <c r="Y25"/>
  <c r="X25"/>
  <c r="W25"/>
  <c r="AC24"/>
  <c r="AB24"/>
  <c r="AA24"/>
  <c r="Z24"/>
  <c r="Y24"/>
  <c r="X24"/>
  <c r="W24"/>
  <c r="AC23"/>
  <c r="AB23"/>
  <c r="AA23"/>
  <c r="Z23"/>
  <c r="Y23"/>
  <c r="X23"/>
  <c r="W23"/>
  <c r="AC18"/>
  <c r="AB18"/>
  <c r="AA18"/>
  <c r="Z18"/>
  <c r="Y18"/>
  <c r="X18"/>
  <c r="W18"/>
  <c r="AC17"/>
  <c r="AB17"/>
  <c r="AA17"/>
  <c r="Z17"/>
  <c r="Y17"/>
  <c r="X17"/>
  <c r="W17"/>
  <c r="AC16"/>
  <c r="AB16"/>
  <c r="AA16"/>
  <c r="Z16"/>
  <c r="Y16"/>
  <c r="X16"/>
  <c r="W16"/>
  <c r="AC15"/>
  <c r="AB15"/>
  <c r="AA15"/>
  <c r="Z15"/>
  <c r="Y15"/>
  <c r="X15"/>
  <c r="W15"/>
  <c r="AC14"/>
  <c r="AB14"/>
  <c r="AA14"/>
  <c r="Z14"/>
  <c r="Y14"/>
  <c r="X14"/>
  <c r="W14"/>
  <c r="S27"/>
  <c r="R27"/>
  <c r="Q27"/>
  <c r="P27"/>
  <c r="O27"/>
  <c r="N27"/>
  <c r="M27"/>
  <c r="S26"/>
  <c r="R26"/>
  <c r="Q26"/>
  <c r="P26"/>
  <c r="O26"/>
  <c r="N26"/>
  <c r="M26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S18"/>
  <c r="R18"/>
  <c r="Q18"/>
  <c r="P18"/>
  <c r="O18"/>
  <c r="N18"/>
  <c r="M18"/>
  <c r="S17"/>
  <c r="R17"/>
  <c r="Q17"/>
  <c r="P17"/>
  <c r="O17"/>
  <c r="N17"/>
  <c r="M17"/>
  <c r="S16"/>
  <c r="R16"/>
  <c r="Q16"/>
  <c r="P16"/>
  <c r="O16"/>
  <c r="N16"/>
  <c r="M16"/>
  <c r="S15"/>
  <c r="R15"/>
  <c r="Q15"/>
  <c r="P15"/>
  <c r="O15"/>
  <c r="N15"/>
  <c r="M15"/>
  <c r="S14"/>
  <c r="R14"/>
  <c r="Q14"/>
  <c r="P14"/>
  <c r="O14"/>
  <c r="N14"/>
  <c r="M14"/>
  <c r="S9"/>
  <c r="R9"/>
  <c r="Q9"/>
  <c r="P9"/>
  <c r="O9"/>
  <c r="N9"/>
  <c r="M9"/>
  <c r="S8"/>
  <c r="R8"/>
  <c r="Q8"/>
  <c r="P8"/>
  <c r="O8"/>
  <c r="N8"/>
  <c r="M8"/>
  <c r="S7"/>
  <c r="R7"/>
  <c r="Q7"/>
  <c r="P7"/>
  <c r="O7"/>
  <c r="N7"/>
  <c r="M7"/>
  <c r="S6"/>
  <c r="R6"/>
  <c r="Q6"/>
  <c r="P6"/>
  <c r="O6"/>
  <c r="N6"/>
  <c r="M6"/>
  <c r="S5"/>
  <c r="R5"/>
  <c r="Q5"/>
  <c r="P5"/>
  <c r="O5"/>
  <c r="N5"/>
  <c r="M5"/>
  <c r="I27"/>
  <c r="H27"/>
  <c r="G27"/>
  <c r="F27"/>
  <c r="E27"/>
  <c r="D27"/>
  <c r="C27"/>
  <c r="I26"/>
  <c r="H26"/>
  <c r="G26"/>
  <c r="F26"/>
  <c r="E26"/>
  <c r="D26"/>
  <c r="C26"/>
  <c r="I25"/>
  <c r="H25"/>
  <c r="G25"/>
  <c r="F25"/>
  <c r="E25"/>
  <c r="D25"/>
  <c r="C25"/>
  <c r="I24"/>
  <c r="H24"/>
  <c r="G24"/>
  <c r="F24"/>
  <c r="E24"/>
  <c r="D24"/>
  <c r="C24"/>
  <c r="I23"/>
  <c r="H23"/>
  <c r="G23"/>
  <c r="F23"/>
  <c r="E23"/>
  <c r="D23"/>
  <c r="C23"/>
  <c r="I18"/>
  <c r="H18"/>
  <c r="G18"/>
  <c r="F18"/>
  <c r="E18"/>
  <c r="D18"/>
  <c r="C18"/>
  <c r="I17"/>
  <c r="H17"/>
  <c r="G17"/>
  <c r="F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</calcChain>
</file>

<file path=xl/sharedStrings.xml><?xml version="1.0" encoding="utf-8"?>
<sst xmlns="http://schemas.openxmlformats.org/spreadsheetml/2006/main" count="590" uniqueCount="21">
  <si>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</si>
  <si>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</si>
  <si>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</si>
  <si>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</si>
  <si>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</si>
  <si>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</si>
  <si>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</si>
  <si>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</si>
  <si>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</si>
  <si>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</si>
  <si>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</si>
  <si>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</si>
  <si>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</si>
  <si>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</si>
  <si>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</si>
  <si>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</si>
  <si>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</si>
  <si>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TOT.</t>
  </si>
  <si>
    <t>INT.</t>
  </si>
  <si>
    <t>TTL</t>
  </si>
  <si>
    <t>INT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</si>
</sst>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"/>
    <numFmt numFmtId="166" formatCode="d"/>
  </numFmts>
  <fonts count="18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Arial"/>
      <family val="2"/>
    </font>
    <font>
      <b/>
      <sz val="28"/>
      <name val="Calibri"/>
      <family val="2"/>
      <scheme val="minor"/>
    </font>
    <font>
      <sz val="22"/>
      <name val="Calibri"/>
      <family val="2"/>
      <scheme val="minor"/>
    </font>
    <font>
      <sz val="26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 applyAlignment="1"/>
    <xf numFmtId="0" fontId="2" fillId="0" borderId="0" xfId="0" applyFont="1" applyBorder="1"/>
    <xf numFmtId="165" fontId="2" fillId="0" borderId="0" xfId="0" applyNumberFormat="1" applyFont="1"/>
    <xf numFmtId="1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/>
    <xf numFmtId="166" fontId="2" fillId="2" borderId="0" xfId="0" applyNumberFormat="1" applyFont="1" applyFill="1" applyBorder="1"/>
    <xf numFmtId="0" fontId="2" fillId="0" borderId="0" xfId="0" applyFont="1" applyFill="1" applyBorder="1"/>
    <xf numFmtId="166" fontId="2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166" fontId="8" fillId="0" borderId="1" xfId="0" applyNumberFormat="1" applyFont="1" applyFill="1" applyBorder="1"/>
    <xf numFmtId="166" fontId="6" fillId="0" borderId="1" xfId="0" applyNumberFormat="1" applyFont="1" applyFill="1" applyBorder="1"/>
    <xf numFmtId="166" fontId="8" fillId="3" borderId="1" xfId="0" applyNumberFormat="1" applyFont="1" applyFill="1" applyBorder="1"/>
    <xf numFmtId="166" fontId="6" fillId="3" borderId="1" xfId="0" applyNumberFormat="1" applyFont="1" applyFill="1" applyBorder="1"/>
    <xf numFmtId="0" fontId="9" fillId="0" borderId="0" xfId="0" applyFont="1"/>
    <xf numFmtId="166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/>
    <xf numFmtId="166" fontId="6" fillId="0" borderId="0" xfId="0" applyNumberFormat="1" applyFont="1" applyFill="1" applyBorder="1"/>
    <xf numFmtId="1" fontId="12" fillId="0" borderId="0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/>
    <xf numFmtId="166" fontId="13" fillId="3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3" fillId="0" borderId="0" xfId="0" applyFont="1"/>
    <xf numFmtId="0" fontId="13" fillId="4" borderId="0" xfId="0" applyFont="1" applyFill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4" xfId="0" applyNumberFormat="1" applyFont="1" applyFill="1" applyBorder="1"/>
    <xf numFmtId="0" fontId="9" fillId="4" borderId="0" xfId="0" applyFont="1" applyFill="1"/>
    <xf numFmtId="0" fontId="7" fillId="4" borderId="0" xfId="0" applyFont="1" applyFill="1"/>
    <xf numFmtId="0" fontId="2" fillId="4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0" inc="0" max="0" page="0" val="0"/>
</file>

<file path=xl/ctrlProps/ctrlProp2.xml><?xml version="1.0" encoding="utf-8"?>
<formControlPr xmlns="http://schemas.microsoft.com/office/spreadsheetml/2009/9/main" objectType="Spin" dx="15" fmlaLink="$A$2" max="9999" min="1900" page="10" val="2012"/>
</file>

<file path=xl/ctrlProps/ctrlProp3.xml><?xml version="1.0" encoding="utf-8"?>
<formControlPr xmlns="http://schemas.microsoft.com/office/spreadsheetml/2009/9/main" objectType="Spin" dx="0" inc="0" max="0" page="0" val="0"/>
</file>

<file path=xl/ctrlProps/ctrlProp4.xml><?xml version="1.0" encoding="utf-8"?>
<formControlPr xmlns="http://schemas.microsoft.com/office/spreadsheetml/2009/9/main" objectType="Spin" dx="0" inc="0" max="0" page="0" val="0"/>
</file>

<file path=xl/ctrlProps/ctrlProp5.xml><?xml version="1.0" encoding="utf-8"?>
<formControlPr xmlns="http://schemas.microsoft.com/office/spreadsheetml/2009/9/main" objectType="Spin" dx="0" inc="0" max="0" page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645763</xdr:colOff>
      <xdr:row>8</xdr:row>
      <xdr:rowOff>1</xdr:rowOff>
    </xdr:from>
    <xdr:to>
      <xdr:col>31</xdr:col>
      <xdr:colOff>548285</xdr:colOff>
      <xdr:row>10</xdr:row>
      <xdr:rowOff>161440</xdr:rowOff>
    </xdr:to>
    <xdr:pic>
      <xdr:nvPicPr>
        <xdr:cNvPr id="4" name="Picture 3" descr="Screen Shot 2012-08-26 at 10.13.24 PM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541" t="37547" r="54072" b="50150"/>
        <a:stretch/>
      </xdr:blipFill>
      <xdr:spPr>
        <a:xfrm>
          <a:off x="645763" y="5230679"/>
          <a:ext cx="6263285" cy="1485253"/>
        </a:xfrm>
        <a:prstGeom prst="rect">
          <a:avLst/>
        </a:prstGeom>
      </xdr:spPr>
    </xdr:pic>
    <xdr:clientData/>
  </xdr:twoCellAnchor>
  <xdr:twoCellAnchor editAs="oneCell">
    <xdr:from>
      <xdr:col>0</xdr:col>
      <xdr:colOff>904065</xdr:colOff>
      <xdr:row>2</xdr:row>
      <xdr:rowOff>581187</xdr:rowOff>
    </xdr:from>
    <xdr:to>
      <xdr:col>31</xdr:col>
      <xdr:colOff>161440</xdr:colOff>
      <xdr:row>5</xdr:row>
      <xdr:rowOff>468179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065" y="1840424"/>
          <a:ext cx="5618138" cy="187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1" Type="http://schemas.openxmlformats.org/officeDocument/2006/relationships/vmlDrawing" Target="../drawings/vmlDrawing2.v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56"/>
  <sheetViews>
    <sheetView showGridLines="0" tabSelected="1" zoomScale="59" zoomScaleNormal="59" workbookViewId="0">
      <selection activeCell="AT11" sqref="AT11"/>
    </sheetView>
  </sheetViews>
  <sheetFormatPr defaultColWidth="8.88671875" defaultRowHeight="13.8"/>
  <cols>
    <col min="1" max="1" width="14.6640625" style="1" customWidth="1"/>
    <col min="2" max="22" width="8.88671875" style="1" hidden="1" customWidth="1"/>
    <col min="23" max="41" width="8.88671875" style="1" customWidth="1"/>
    <col min="42" max="42" width="8.88671875" style="1" hidden="1" customWidth="1"/>
    <col min="43" max="43" width="14.88671875" style="1" customWidth="1"/>
    <col min="44" max="44" width="8.88671875" style="1" hidden="1" customWidth="1"/>
    <col min="45" max="63" width="8.88671875" style="1"/>
    <col min="64" max="83" width="0" style="1" hidden="1" customWidth="1"/>
    <col min="84" max="16384" width="8.88671875" style="1"/>
  </cols>
  <sheetData>
    <row r="2" spans="1:83" ht="53.1" customHeight="1">
      <c r="A2" s="23">
        <v>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Q2" s="23">
        <v>2013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83" s="18" customFormat="1" ht="53.1" customHeight="1">
      <c r="C3" s="36" t="s">
        <v>5</v>
      </c>
      <c r="D3" s="37"/>
      <c r="E3" s="37"/>
      <c r="F3" s="37"/>
      <c r="G3" s="37"/>
      <c r="H3" s="37"/>
      <c r="I3" s="37"/>
      <c r="J3" s="38"/>
      <c r="K3" s="39"/>
      <c r="M3" s="40" t="s">
        <v>8</v>
      </c>
      <c r="N3" s="41"/>
      <c r="O3" s="41"/>
      <c r="P3" s="41"/>
      <c r="Q3" s="41"/>
      <c r="R3" s="41"/>
      <c r="S3" s="41"/>
      <c r="T3" s="42"/>
      <c r="U3" s="42"/>
      <c r="W3" s="46"/>
      <c r="X3" s="46"/>
      <c r="Y3" s="46"/>
      <c r="Z3" s="46"/>
      <c r="AA3" s="46"/>
      <c r="AB3" s="46"/>
      <c r="AC3" s="46"/>
      <c r="AD3" s="46"/>
      <c r="AE3" s="46"/>
      <c r="AG3" s="43" t="s">
        <v>13</v>
      </c>
      <c r="AH3" s="44"/>
      <c r="AI3" s="44"/>
      <c r="AJ3" s="44"/>
      <c r="AK3" s="44"/>
      <c r="AL3" s="44"/>
      <c r="AM3" s="44"/>
      <c r="AN3" s="44"/>
      <c r="AO3" s="45"/>
      <c r="AQ3" s="33"/>
      <c r="AS3" s="43" t="s">
        <v>5</v>
      </c>
      <c r="AT3" s="44"/>
      <c r="AU3" s="44"/>
      <c r="AV3" s="44"/>
      <c r="AW3" s="44"/>
      <c r="AX3" s="44"/>
      <c r="AY3" s="44"/>
      <c r="AZ3" s="47"/>
      <c r="BA3" s="48"/>
      <c r="BC3" s="43" t="s">
        <v>8</v>
      </c>
      <c r="BD3" s="44"/>
      <c r="BE3" s="44"/>
      <c r="BF3" s="44"/>
      <c r="BG3" s="44"/>
      <c r="BH3" s="44"/>
      <c r="BI3" s="44"/>
      <c r="BJ3" s="47"/>
      <c r="BK3" s="48"/>
      <c r="BM3" s="49" t="s">
        <v>11</v>
      </c>
      <c r="BN3" s="50"/>
      <c r="BO3" s="50"/>
      <c r="BP3" s="50"/>
      <c r="BQ3" s="50"/>
      <c r="BR3" s="50"/>
      <c r="BS3" s="50"/>
      <c r="BT3" s="50"/>
      <c r="BU3" s="50"/>
      <c r="BW3" s="49" t="s">
        <v>13</v>
      </c>
      <c r="BX3" s="50"/>
      <c r="BY3" s="50"/>
      <c r="BZ3" s="50"/>
      <c r="CA3" s="50"/>
      <c r="CB3" s="50"/>
      <c r="CC3" s="50"/>
      <c r="CD3" s="50"/>
      <c r="CE3" s="50"/>
    </row>
    <row r="4" spans="1:83" s="10" customFormat="1" ht="53.1" customHeight="1">
      <c r="B4" s="11"/>
      <c r="C4" s="12" t="s">
        <v>0</v>
      </c>
      <c r="D4" s="12" t="s">
        <v>1</v>
      </c>
      <c r="E4" s="12" t="s">
        <v>2</v>
      </c>
      <c r="F4" s="12" t="s">
        <v>3</v>
      </c>
      <c r="G4" s="12" t="s">
        <v>2</v>
      </c>
      <c r="H4" s="12" t="s">
        <v>4</v>
      </c>
      <c r="I4" s="12" t="s">
        <v>0</v>
      </c>
      <c r="J4" s="12" t="s">
        <v>17</v>
      </c>
      <c r="K4" s="12" t="s">
        <v>18</v>
      </c>
      <c r="M4" s="12" t="s">
        <v>0</v>
      </c>
      <c r="N4" s="12" t="s">
        <v>1</v>
      </c>
      <c r="O4" s="12" t="s">
        <v>2</v>
      </c>
      <c r="P4" s="12" t="s">
        <v>3</v>
      </c>
      <c r="Q4" s="12" t="s">
        <v>2</v>
      </c>
      <c r="R4" s="12" t="s">
        <v>4</v>
      </c>
      <c r="S4" s="12" t="s">
        <v>0</v>
      </c>
      <c r="T4" s="12" t="s">
        <v>17</v>
      </c>
      <c r="U4" s="12" t="s">
        <v>18</v>
      </c>
      <c r="W4" s="20"/>
      <c r="X4" s="20"/>
      <c r="Y4" s="20"/>
      <c r="Z4" s="20"/>
      <c r="AA4" s="20"/>
      <c r="AB4" s="20"/>
      <c r="AC4" s="20"/>
      <c r="AD4" s="20"/>
      <c r="AE4" s="20"/>
      <c r="AG4" s="26" t="s">
        <v>0</v>
      </c>
      <c r="AH4" s="26" t="s">
        <v>1</v>
      </c>
      <c r="AI4" s="26" t="s">
        <v>2</v>
      </c>
      <c r="AJ4" s="26" t="s">
        <v>3</v>
      </c>
      <c r="AK4" s="26" t="s">
        <v>2</v>
      </c>
      <c r="AL4" s="26" t="s">
        <v>4</v>
      </c>
      <c r="AM4" s="26" t="s">
        <v>0</v>
      </c>
      <c r="AN4" s="27" t="s">
        <v>19</v>
      </c>
      <c r="AO4" s="27" t="s">
        <v>20</v>
      </c>
      <c r="AQ4" s="34"/>
      <c r="AR4" s="11"/>
      <c r="AS4" s="26" t="s">
        <v>0</v>
      </c>
      <c r="AT4" s="26" t="s">
        <v>1</v>
      </c>
      <c r="AU4" s="26" t="s">
        <v>2</v>
      </c>
      <c r="AV4" s="26" t="s">
        <v>3</v>
      </c>
      <c r="AW4" s="26" t="s">
        <v>2</v>
      </c>
      <c r="AX4" s="26" t="s">
        <v>4</v>
      </c>
      <c r="AY4" s="26" t="s">
        <v>0</v>
      </c>
      <c r="AZ4" s="27" t="s">
        <v>19</v>
      </c>
      <c r="BA4" s="27" t="s">
        <v>20</v>
      </c>
      <c r="BC4" s="26" t="s">
        <v>0</v>
      </c>
      <c r="BD4" s="26" t="s">
        <v>1</v>
      </c>
      <c r="BE4" s="26" t="s">
        <v>2</v>
      </c>
      <c r="BF4" s="26" t="s">
        <v>3</v>
      </c>
      <c r="BG4" s="26" t="s">
        <v>2</v>
      </c>
      <c r="BH4" s="26" t="s">
        <v>4</v>
      </c>
      <c r="BI4" s="26" t="s">
        <v>0</v>
      </c>
      <c r="BJ4" s="27" t="s">
        <v>19</v>
      </c>
      <c r="BK4" s="27" t="s">
        <v>20</v>
      </c>
      <c r="BM4" s="12" t="s">
        <v>0</v>
      </c>
      <c r="BN4" s="12" t="s">
        <v>1</v>
      </c>
      <c r="BO4" s="12" t="s">
        <v>2</v>
      </c>
      <c r="BP4" s="12" t="s">
        <v>3</v>
      </c>
      <c r="BQ4" s="12" t="s">
        <v>2</v>
      </c>
      <c r="BR4" s="12" t="s">
        <v>4</v>
      </c>
      <c r="BS4" s="12" t="s">
        <v>0</v>
      </c>
      <c r="BT4" s="12" t="s">
        <v>19</v>
      </c>
      <c r="BU4" s="12" t="s">
        <v>20</v>
      </c>
      <c r="BW4" s="12" t="s">
        <v>0</v>
      </c>
      <c r="BX4" s="12" t="s">
        <v>1</v>
      </c>
      <c r="BY4" s="12" t="s">
        <v>2</v>
      </c>
      <c r="BZ4" s="12" t="s">
        <v>3</v>
      </c>
      <c r="CA4" s="12" t="s">
        <v>2</v>
      </c>
      <c r="CB4" s="12" t="s">
        <v>4</v>
      </c>
      <c r="CC4" s="12" t="s">
        <v>0</v>
      </c>
      <c r="CD4" s="12" t="s">
        <v>17</v>
      </c>
      <c r="CE4" s="12" t="s">
        <v>18</v>
      </c>
    </row>
    <row r="5" spans="1:83" s="13" customFormat="1" ht="53.1" customHeight="1">
      <c r="C5" s="14" t="str">
        <f>IF(AND(YEAR(JanSun1)=$A$2,MONTH(JanSun1)=1),JanSun1, "")</f>
        <v/>
      </c>
      <c r="D5" s="14" t="str">
        <f>IF(AND(YEAR(JanSun1+1)=$A$2,MONTH(JanSun1+1)=1),JanSun1+1, "")</f>
        <v/>
      </c>
      <c r="E5" s="14">
        <f>IF(AND(YEAR(JanSun1+2)=$A$2,MONTH(JanSun1+2)=1),JanSun1+2, "")</f>
        <v>41275</v>
      </c>
      <c r="F5" s="14">
        <f>IF(AND(YEAR(JanSun1+3)=$A$2,MONTH(JanSun1+3)=1),JanSun1+3, "")</f>
        <v>41276</v>
      </c>
      <c r="G5" s="14">
        <f>IF(AND(YEAR(JanSun1+4)=$A$2,MONTH(JanSun1+4)=1),JanSun1+4, "")</f>
        <v>41277</v>
      </c>
      <c r="H5" s="14">
        <f>IF(AND(YEAR(JanSun1+5)=$A$2,MONTH(JanSun1+5)=1),JanSun1+5, "")</f>
        <v>41278</v>
      </c>
      <c r="I5" s="14">
        <f>IF(AND(YEAR(JanSun1+6)=$A$2,MONTH(JanSun1+6)=1),JanSun1+6, "")</f>
        <v>41279</v>
      </c>
      <c r="J5" s="15"/>
      <c r="K5" s="15"/>
      <c r="M5" s="14" t="str">
        <f>IF(AND(YEAR(AprSun1)=$A$2,MONTH(AprSun1)=4),AprSun1, "")</f>
        <v/>
      </c>
      <c r="N5" s="14">
        <f>IF(AND(YEAR(AprSun1+1)=$A$2,MONTH(AprSun1+1)=4),AprSun1+1, "")</f>
        <v>41365</v>
      </c>
      <c r="O5" s="14">
        <f>IF(AND(YEAR(AprSun1+2)=$A$2,MONTH(AprSun1+2)=4),AprSun1+2, "")</f>
        <v>41366</v>
      </c>
      <c r="P5" s="14">
        <f>IF(AND(YEAR(AprSun1+3)=$A$2,MONTH(AprSun1+3)=4),AprSun1+3, "")</f>
        <v>41367</v>
      </c>
      <c r="Q5" s="14">
        <f>IF(AND(YEAR(AprSun1+4)=$A$2,MONTH(AprSun1+4)=4),AprSun1+4, "")</f>
        <v>41368</v>
      </c>
      <c r="R5" s="14">
        <f>IF(AND(YEAR(AprSun1+5)=$A$2,MONTH(AprSun1+5)=4),AprSun1+5, "")</f>
        <v>41369</v>
      </c>
      <c r="S5" s="14">
        <f>IF(AND(YEAR(AprSun1+6)=$A$2,MONTH(AprSun1+6)=4),AprSun1+6, "")</f>
        <v>41370</v>
      </c>
      <c r="T5" s="15"/>
      <c r="U5" s="15"/>
      <c r="W5" s="21"/>
      <c r="X5" s="21"/>
      <c r="Y5" s="21"/>
      <c r="Z5" s="21"/>
      <c r="AA5" s="21"/>
      <c r="AB5" s="21"/>
      <c r="AC5" s="21"/>
      <c r="AD5" s="22"/>
      <c r="AE5" s="22"/>
      <c r="AG5" s="24" t="str">
        <f>IF(AND(YEAR(OctSun1)=$A$2,MONTH(OctSun1)=10),OctSun1, "")</f>
        <v/>
      </c>
      <c r="AH5" s="24" t="str">
        <f>IF(AND(YEAR(OctSun1+1)=$A$2,MONTH(OctSun1+1)=10),OctSun1+1, "")</f>
        <v/>
      </c>
      <c r="AI5" s="24">
        <f>IF(AND(YEAR(OctSun1+2)=$A$2,MONTH(OctSun1+2)=10),OctSun1+2, "")</f>
        <v>41548</v>
      </c>
      <c r="AJ5" s="24">
        <f>IF(AND(YEAR(OctSun1+3)=$A$2,MONTH(OctSun1+3)=10),OctSun1+3, "")</f>
        <v>41549</v>
      </c>
      <c r="AK5" s="24">
        <f>IF(AND(YEAR(OctSun1+4)=$A$2,MONTH(OctSun1+4)=10),OctSun1+4, "")</f>
        <v>41550</v>
      </c>
      <c r="AL5" s="24">
        <f>IF(AND(YEAR(OctSun1+5)=$A$2,MONTH(OctSun1+5)=10),OctSun1+5, "")</f>
        <v>41551</v>
      </c>
      <c r="AM5" s="24">
        <f>IF(AND(YEAR(OctSun1+6)=$A$2,MONTH(OctSun1+6)=10),OctSun1+6, "")</f>
        <v>41552</v>
      </c>
      <c r="AN5" s="24"/>
      <c r="AO5" s="24"/>
      <c r="AP5" s="28"/>
      <c r="AQ5" s="29"/>
      <c r="AR5" s="28"/>
      <c r="AS5" s="24" t="str">
        <f>IF(AND(YEAR(JanSun1)=$A$2,MONTH(JanSun1)=1),JanSun1, "")</f>
        <v/>
      </c>
      <c r="AT5" s="24" t="str">
        <f>IF(AND(YEAR(JanSun1+1)=$A$2,MONTH(JanSun1+1)=1),JanSun1+1, "")</f>
        <v/>
      </c>
      <c r="AU5" s="24">
        <f>IF(AND(YEAR(JanSun1+2)=$A$2,MONTH(JanSun1+2)=1),JanSun1+2, "")</f>
        <v>41275</v>
      </c>
      <c r="AV5" s="24">
        <f>IF(AND(YEAR(JanSun1+3)=$A$2,MONTH(JanSun1+3)=1),JanSun1+3, "")</f>
        <v>41276</v>
      </c>
      <c r="AW5" s="24">
        <f>IF(AND(YEAR(JanSun1+4)=$A$2,MONTH(JanSun1+4)=1),JanSun1+4, "")</f>
        <v>41277</v>
      </c>
      <c r="AX5" s="24">
        <f>IF(AND(YEAR(JanSun1+5)=$A$2,MONTH(JanSun1+5)=1),JanSun1+5, "")</f>
        <v>41278</v>
      </c>
      <c r="AY5" s="24">
        <f>IF(AND(YEAR(JanSun1+6)=$A$2,MONTH(JanSun1+6)=1),JanSun1+6, "")</f>
        <v>41279</v>
      </c>
      <c r="AZ5" s="24"/>
      <c r="BA5" s="24"/>
      <c r="BB5" s="28"/>
      <c r="BC5" s="24" t="str">
        <f>IF(AND(YEAR(AprSun1)=$A$2,MONTH(AprSun1)=4),AprSun1, "")</f>
        <v/>
      </c>
      <c r="BD5" s="24">
        <f>IF(AND(YEAR(AprSun1+1)=$A$2,MONTH(AprSun1+1)=4),AprSun1+1, "")</f>
        <v>41365</v>
      </c>
      <c r="BE5" s="24">
        <f>IF(AND(YEAR(AprSun1+2)=$A$2,MONTH(AprSun1+2)=4),AprSun1+2, "")</f>
        <v>41366</v>
      </c>
      <c r="BF5" s="24">
        <f>IF(AND(YEAR(AprSun1+3)=$A$2,MONTH(AprSun1+3)=4),AprSun1+3, "")</f>
        <v>41367</v>
      </c>
      <c r="BG5" s="24">
        <f>IF(AND(YEAR(AprSun1+4)=$A$2,MONTH(AprSun1+4)=4),AprSun1+4, "")</f>
        <v>41368</v>
      </c>
      <c r="BH5" s="24">
        <f>IF(AND(YEAR(AprSun1+5)=$A$2,MONTH(AprSun1+5)=4),AprSun1+5, "")</f>
        <v>41369</v>
      </c>
      <c r="BI5" s="24">
        <f>IF(AND(YEAR(AprSun1+6)=$A$2,MONTH(AprSun1+6)=4),AprSun1+6, "")</f>
        <v>41370</v>
      </c>
      <c r="BJ5" s="24"/>
      <c r="BK5" s="24"/>
      <c r="BM5" s="14" t="str">
        <f>IF(AND(YEAR(JulSun1)=$A$2,MONTH(JulSun1)=7),JulSun1, "")</f>
        <v/>
      </c>
      <c r="BN5" s="14">
        <f>IF(AND(YEAR(JulSun1+1)=$A$2,MONTH(JulSun1+1)=7),JulSun1+1, "")</f>
        <v>41456</v>
      </c>
      <c r="BO5" s="14">
        <f>IF(AND(YEAR(JulSun1+2)=$A$2,MONTH(JulSun1+2)=7),JulSun1+2, "")</f>
        <v>41457</v>
      </c>
      <c r="BP5" s="14">
        <f>IF(AND(YEAR(JulSun1+3)=$A$2,MONTH(JulSun1+3)=7),JulSun1+3, "")</f>
        <v>41458</v>
      </c>
      <c r="BQ5" s="14">
        <f>IF(AND(YEAR(JulSun1+4)=$A$2,MONTH(JulSun1+4)=7),JulSun1+4, "")</f>
        <v>41459</v>
      </c>
      <c r="BR5" s="14">
        <f>IF(AND(YEAR(JulSun1+5)=$A$2,MONTH(JulSun1+5)=7),JulSun1+5, "")</f>
        <v>41460</v>
      </c>
      <c r="BS5" s="14">
        <f>IF(AND(YEAR(JulSun1+6)=$A$2,MONTH(JulSun1+6)=7),JulSun1+6, "")</f>
        <v>41461</v>
      </c>
      <c r="BT5" s="15"/>
      <c r="BU5" s="15"/>
      <c r="BW5" s="14" t="str">
        <f>IF(AND(YEAR(OctSun1)=$A$2,MONTH(OctSun1)=10),OctSun1, "")</f>
        <v/>
      </c>
      <c r="BX5" s="14" t="str">
        <f>IF(AND(YEAR(OctSun1+1)=$A$2,MONTH(OctSun1+1)=10),OctSun1+1, "")</f>
        <v/>
      </c>
      <c r="BY5" s="14">
        <f>IF(AND(YEAR(OctSun1+2)=$A$2,MONTH(OctSun1+2)=10),OctSun1+2, "")</f>
        <v>41548</v>
      </c>
      <c r="BZ5" s="14">
        <f>IF(AND(YEAR(OctSun1+3)=$A$2,MONTH(OctSun1+3)=10),OctSun1+3, "")</f>
        <v>41549</v>
      </c>
      <c r="CA5" s="14">
        <f>IF(AND(YEAR(OctSun1+4)=$A$2,MONTH(OctSun1+4)=10),OctSun1+4, "")</f>
        <v>41550</v>
      </c>
      <c r="CB5" s="14">
        <f>IF(AND(YEAR(OctSun1+5)=$A$2,MONTH(OctSun1+5)=10),OctSun1+5, "")</f>
        <v>41551</v>
      </c>
      <c r="CC5" s="14">
        <f>IF(AND(YEAR(OctSun1+6)=$A$2,MONTH(OctSun1+6)=10),OctSun1+6, "")</f>
        <v>41552</v>
      </c>
      <c r="CD5" s="15"/>
      <c r="CE5" s="15"/>
    </row>
    <row r="6" spans="1:83" s="13" customFormat="1" ht="53.1" customHeight="1">
      <c r="C6" s="16">
        <f>IF(AND(YEAR(JanSun1+7)=$A$2,MONTH(JanSun1+7)=1),JanSun1+7, "")</f>
        <v>41280</v>
      </c>
      <c r="D6" s="16">
        <f>IF(AND(YEAR(JanSun1+8)=$A$2,MONTH(JanSun1+8)=1),JanSun1+8, "")</f>
        <v>41281</v>
      </c>
      <c r="E6" s="16">
        <f>IF(AND(YEAR(JanSun1+9)=$A$2,MONTH(JanSun1+9)=1),JanSun1+9, "")</f>
        <v>41282</v>
      </c>
      <c r="F6" s="16">
        <f>IF(AND(YEAR(JanSun1+10)=$A$2,MONTH(JanSun1+10)=1),JanSun1+10, "")</f>
        <v>41283</v>
      </c>
      <c r="G6" s="16">
        <f>IF(AND(YEAR(JanSun1+11)=$A$2,MONTH(JanSun1+11)=1),JanSun1+11, "")</f>
        <v>41284</v>
      </c>
      <c r="H6" s="16">
        <f>IF(AND(YEAR(JanSun1+12)=$A$2,MONTH(JanSun1+12)=1),JanSun1+12, "")</f>
        <v>41285</v>
      </c>
      <c r="I6" s="16">
        <f>IF(AND(YEAR(JanSun1+13)=$A$2,MONTH(JanSun1+13)=1),JanSun1+13, "")</f>
        <v>41286</v>
      </c>
      <c r="J6" s="17"/>
      <c r="K6" s="17"/>
      <c r="M6" s="16">
        <f>IF(AND(YEAR(AprSun1+7)=$A$2,MONTH(AprSun1+7)=4),AprSun1+7, "")</f>
        <v>41371</v>
      </c>
      <c r="N6" s="16">
        <f>IF(AND(YEAR(AprSun1+8)=$A$2,MONTH(AprSun1+8)=4),AprSun1+8, "")</f>
        <v>41372</v>
      </c>
      <c r="O6" s="16">
        <f>IF(AND(YEAR(AprSun1+9)=$A$2,MONTH(AprSun1+9)=4),AprSun1+9, "")</f>
        <v>41373</v>
      </c>
      <c r="P6" s="16">
        <f>IF(AND(YEAR(AprSun1+10)=$A$2,MONTH(AprSun1+10)=4),AprSun1+10, "")</f>
        <v>41374</v>
      </c>
      <c r="Q6" s="16">
        <f>IF(AND(YEAR(AprSun1+11)=$A$2,MONTH(AprSun1+11)=4),AprSun1+11, "")</f>
        <v>41375</v>
      </c>
      <c r="R6" s="16">
        <f>IF(AND(YEAR(AprSun1+12)=$A$2,MONTH(AprSun1+12)=4),AprSun1+12, "")</f>
        <v>41376</v>
      </c>
      <c r="S6" s="16">
        <f>IF(AND(YEAR(AprSun1+13)=$A$2,MONTH(AprSun1+13)=4),AprSun1+13, "")</f>
        <v>41377</v>
      </c>
      <c r="T6" s="17"/>
      <c r="U6" s="17"/>
      <c r="W6" s="21"/>
      <c r="X6" s="21"/>
      <c r="Y6" s="21"/>
      <c r="Z6" s="21"/>
      <c r="AA6" s="21"/>
      <c r="AB6" s="21"/>
      <c r="AC6" s="21"/>
      <c r="AD6" s="22"/>
      <c r="AE6" s="22"/>
      <c r="AG6" s="25">
        <f>IF(AND(YEAR(OctSun1+7)=$A$2,MONTH(OctSun1+7)=10),OctSun1+7, "")</f>
        <v>41553</v>
      </c>
      <c r="AH6" s="25">
        <f>IF(AND(YEAR(OctSun1+8)=$A$2,MONTH(OctSun1+8)=10),OctSun1+8, "")</f>
        <v>41554</v>
      </c>
      <c r="AI6" s="25">
        <f>IF(AND(YEAR(OctSun1+9)=$A$2,MONTH(OctSun1+9)=10),OctSun1+9, "")</f>
        <v>41555</v>
      </c>
      <c r="AJ6" s="25">
        <f>IF(AND(YEAR(OctSun1+10)=$A$2,MONTH(OctSun1+10)=10),OctSun1+10, "")</f>
        <v>41556</v>
      </c>
      <c r="AK6" s="25">
        <f>IF(AND(YEAR(OctSun1+11)=$A$2,MONTH(OctSun1+11)=10),OctSun1+11, "")</f>
        <v>41557</v>
      </c>
      <c r="AL6" s="25">
        <f>IF(AND(YEAR(OctSun1+12)=$A$2,MONTH(OctSun1+12)=10),OctSun1+12, "")</f>
        <v>41558</v>
      </c>
      <c r="AM6" s="25">
        <f>IF(AND(YEAR(OctSun1+13)=$A$2,MONTH(OctSun1+13)=10),OctSun1+13, "")</f>
        <v>41559</v>
      </c>
      <c r="AN6" s="25"/>
      <c r="AO6" s="25"/>
      <c r="AP6" s="28"/>
      <c r="AQ6" s="29"/>
      <c r="AR6" s="28"/>
      <c r="AS6" s="25">
        <f>IF(AND(YEAR(JanSun1+7)=$A$2,MONTH(JanSun1+7)=1),JanSun1+7, "")</f>
        <v>41280</v>
      </c>
      <c r="AT6" s="25">
        <f>IF(AND(YEAR(JanSun1+8)=$A$2,MONTH(JanSun1+8)=1),JanSun1+8, "")</f>
        <v>41281</v>
      </c>
      <c r="AU6" s="25">
        <f>IF(AND(YEAR(JanSun1+9)=$A$2,MONTH(JanSun1+9)=1),JanSun1+9, "")</f>
        <v>41282</v>
      </c>
      <c r="AV6" s="25">
        <f>IF(AND(YEAR(JanSun1+10)=$A$2,MONTH(JanSun1+10)=1),JanSun1+10, "")</f>
        <v>41283</v>
      </c>
      <c r="AW6" s="25">
        <f>IF(AND(YEAR(JanSun1+11)=$A$2,MONTH(JanSun1+11)=1),JanSun1+11, "")</f>
        <v>41284</v>
      </c>
      <c r="AX6" s="25">
        <f>IF(AND(YEAR(JanSun1+12)=$A$2,MONTH(JanSun1+12)=1),JanSun1+12, "")</f>
        <v>41285</v>
      </c>
      <c r="AY6" s="25">
        <f>IF(AND(YEAR(JanSun1+13)=$A$2,MONTH(JanSun1+13)=1),JanSun1+13, "")</f>
        <v>41286</v>
      </c>
      <c r="AZ6" s="25"/>
      <c r="BA6" s="25"/>
      <c r="BB6" s="28"/>
      <c r="BC6" s="25">
        <f>IF(AND(YEAR(AprSun1+7)=$A$2,MONTH(AprSun1+7)=4),AprSun1+7, "")</f>
        <v>41371</v>
      </c>
      <c r="BD6" s="25">
        <f>IF(AND(YEAR(AprSun1+8)=$A$2,MONTH(AprSun1+8)=4),AprSun1+8, "")</f>
        <v>41372</v>
      </c>
      <c r="BE6" s="25">
        <f>IF(AND(YEAR(AprSun1+9)=$A$2,MONTH(AprSun1+9)=4),AprSun1+9, "")</f>
        <v>41373</v>
      </c>
      <c r="BF6" s="25">
        <f>IF(AND(YEAR(AprSun1+10)=$A$2,MONTH(AprSun1+10)=4),AprSun1+10, "")</f>
        <v>41374</v>
      </c>
      <c r="BG6" s="25">
        <f>IF(AND(YEAR(AprSun1+11)=$A$2,MONTH(AprSun1+11)=4),AprSun1+11, "")</f>
        <v>41375</v>
      </c>
      <c r="BH6" s="25">
        <f>IF(AND(YEAR(AprSun1+12)=$A$2,MONTH(AprSun1+12)=4),AprSun1+12, "")</f>
        <v>41376</v>
      </c>
      <c r="BI6" s="25">
        <f>IF(AND(YEAR(AprSun1+13)=$A$2,MONTH(AprSun1+13)=4),AprSun1+13, "")</f>
        <v>41377</v>
      </c>
      <c r="BJ6" s="25"/>
      <c r="BK6" s="25"/>
      <c r="BM6" s="16">
        <f>IF(AND(YEAR(JulSun1+7)=$A$2,MONTH(JulSun1+7)=7),JulSun1+7, "")</f>
        <v>41462</v>
      </c>
      <c r="BN6" s="16">
        <f>IF(AND(YEAR(JulSun1+8)=$A$2,MONTH(JulSun1+8)=7),JulSun1+8, "")</f>
        <v>41463</v>
      </c>
      <c r="BO6" s="16">
        <f>IF(AND(YEAR(JulSun1+9)=$A$2,MONTH(JulSun1+9)=7),JulSun1+9, "")</f>
        <v>41464</v>
      </c>
      <c r="BP6" s="16">
        <f>IF(AND(YEAR(JulSun1+10)=$A$2,MONTH(JulSun1+10)=7),JulSun1+10, "")</f>
        <v>41465</v>
      </c>
      <c r="BQ6" s="16">
        <f>IF(AND(YEAR(JulSun1+11)=$A$2,MONTH(JulSun1+11)=7),JulSun1+11, "")</f>
        <v>41466</v>
      </c>
      <c r="BR6" s="16">
        <f>IF(AND(YEAR(JulSun1+12)=$A$2,MONTH(JulSun1+12)=7),JulSun1+12, "")</f>
        <v>41467</v>
      </c>
      <c r="BS6" s="16">
        <f>IF(AND(YEAR(JulSun1+13)=$A$2,MONTH(JulSun1+13)=7),JulSun1+13, "")</f>
        <v>41468</v>
      </c>
      <c r="BT6" s="17"/>
      <c r="BU6" s="17"/>
      <c r="BW6" s="16">
        <f>IF(AND(YEAR(OctSun1+7)=$A$2,MONTH(OctSun1+7)=10),OctSun1+7, "")</f>
        <v>41553</v>
      </c>
      <c r="BX6" s="16">
        <f>IF(AND(YEAR(OctSun1+8)=$A$2,MONTH(OctSun1+8)=10),OctSun1+8, "")</f>
        <v>41554</v>
      </c>
      <c r="BY6" s="16">
        <f>IF(AND(YEAR(OctSun1+9)=$A$2,MONTH(OctSun1+9)=10),OctSun1+9, "")</f>
        <v>41555</v>
      </c>
      <c r="BZ6" s="16">
        <f>IF(AND(YEAR(OctSun1+10)=$A$2,MONTH(OctSun1+10)=10),OctSun1+10, "")</f>
        <v>41556</v>
      </c>
      <c r="CA6" s="16">
        <f>IF(AND(YEAR(OctSun1+11)=$A$2,MONTH(OctSun1+11)=10),OctSun1+11, "")</f>
        <v>41557</v>
      </c>
      <c r="CB6" s="16">
        <f>IF(AND(YEAR(OctSun1+12)=$A$2,MONTH(OctSun1+12)=10),OctSun1+12, "")</f>
        <v>41558</v>
      </c>
      <c r="CC6" s="16">
        <f>IF(AND(YEAR(OctSun1+13)=$A$2,MONTH(OctSun1+13)=10),OctSun1+13, "")</f>
        <v>41559</v>
      </c>
      <c r="CD6" s="17"/>
      <c r="CE6" s="17"/>
    </row>
    <row r="7" spans="1:83" s="13" customFormat="1" ht="53.1" customHeight="1">
      <c r="C7" s="14">
        <f>IF(AND(YEAR(JanSun1+14)=$A$2,MONTH(JanSun1+14)=1),JanSun1+14, "")</f>
        <v>41287</v>
      </c>
      <c r="D7" s="14">
        <f>IF(AND(YEAR(JanSun1+15)=$A$2,MONTH(JanSun1+15)=1),JanSun1+15, "")</f>
        <v>41288</v>
      </c>
      <c r="E7" s="14">
        <f>IF(AND(YEAR(JanSun1+16)=$A$2,MONTH(JanSun1+16)=1),JanSun1+16, "")</f>
        <v>41289</v>
      </c>
      <c r="F7" s="14">
        <f>IF(AND(YEAR(JanSun1+17)=$A$2,MONTH(JanSun1+17)=1),JanSun1+17, "")</f>
        <v>41290</v>
      </c>
      <c r="G7" s="14">
        <f>IF(AND(YEAR(JanSun1+18)=$A$2,MONTH(JanSun1+18)=1),JanSun1+18, "")</f>
        <v>41291</v>
      </c>
      <c r="H7" s="14">
        <f>IF(AND(YEAR(JanSun1+19)=$A$2,MONTH(JanSun1+19)=1),JanSun1+19, "")</f>
        <v>41292</v>
      </c>
      <c r="I7" s="14">
        <f>IF(AND(YEAR(JanSun1+20)=$A$2,MONTH(JanSun1+20)=1),JanSun1+20, "")</f>
        <v>41293</v>
      </c>
      <c r="J7" s="15"/>
      <c r="K7" s="15"/>
      <c r="M7" s="14">
        <f>IF(AND(YEAR(AprSun1+14)=$A$2,MONTH(AprSun1+14)=4),AprSun1+14, "")</f>
        <v>41378</v>
      </c>
      <c r="N7" s="14">
        <f>IF(AND(YEAR(AprSun1+15)=$A$2,MONTH(AprSun1+15)=4),AprSun1+15, "")</f>
        <v>41379</v>
      </c>
      <c r="O7" s="14">
        <f>IF(AND(YEAR(AprSun1+16)=$A$2,MONTH(AprSun1+16)=4),AprSun1+16, "")</f>
        <v>41380</v>
      </c>
      <c r="P7" s="14">
        <f>IF(AND(YEAR(AprSun1+17)=$A$2,MONTH(AprSun1+17)=4),AprSun1+17, "")</f>
        <v>41381</v>
      </c>
      <c r="Q7" s="14">
        <f>IF(AND(YEAR(AprSun1+18)=$A$2,MONTH(AprSun1+18)=4),AprSun1+18, "")</f>
        <v>41382</v>
      </c>
      <c r="R7" s="14">
        <f>IF(AND(YEAR(AprSun1+19)=$A$2,MONTH(AprSun1+19)=4),AprSun1+19, "")</f>
        <v>41383</v>
      </c>
      <c r="S7" s="14">
        <f>IF(AND(YEAR(AprSun1+20)=$A$2,MONTH(AprSun1+20)=4),AprSun1+20, "")</f>
        <v>41384</v>
      </c>
      <c r="T7" s="15"/>
      <c r="U7" s="15"/>
      <c r="W7" s="21"/>
      <c r="X7" s="21"/>
      <c r="Y7" s="21"/>
      <c r="Z7" s="21"/>
      <c r="AA7" s="21"/>
      <c r="AB7" s="21"/>
      <c r="AC7" s="21"/>
      <c r="AD7" s="22"/>
      <c r="AE7" s="22"/>
      <c r="AG7" s="24">
        <f>IF(AND(YEAR(OctSun1+14)=$A$2,MONTH(OctSun1+14)=10),OctSun1+14, "")</f>
        <v>41560</v>
      </c>
      <c r="AH7" s="24">
        <f>IF(AND(YEAR(OctSun1+15)=$A$2,MONTH(OctSun1+15)=10),OctSun1+15, "")</f>
        <v>41561</v>
      </c>
      <c r="AI7" s="24">
        <f>IF(AND(YEAR(OctSun1+16)=$A$2,MONTH(OctSun1+16)=10),OctSun1+16, "")</f>
        <v>41562</v>
      </c>
      <c r="AJ7" s="24">
        <f>IF(AND(YEAR(OctSun1+17)=$A$2,MONTH(OctSun1+17)=10),OctSun1+17, "")</f>
        <v>41563</v>
      </c>
      <c r="AK7" s="24">
        <f>IF(AND(YEAR(OctSun1+18)=$A$2,MONTH(OctSun1+18)=10),OctSun1+18, "")</f>
        <v>41564</v>
      </c>
      <c r="AL7" s="24">
        <f>IF(AND(YEAR(OctSun1+19)=$A$2,MONTH(OctSun1+19)=10),OctSun1+19, "")</f>
        <v>41565</v>
      </c>
      <c r="AM7" s="24">
        <f>IF(AND(YEAR(OctSun1+20)=$A$2,MONTH(OctSun1+20)=10),OctSun1+20, "")</f>
        <v>41566</v>
      </c>
      <c r="AN7" s="24"/>
      <c r="AO7" s="24"/>
      <c r="AP7" s="28"/>
      <c r="AQ7" s="29"/>
      <c r="AR7" s="28"/>
      <c r="AS7" s="24">
        <f>IF(AND(YEAR(JanSun1+14)=$A$2,MONTH(JanSun1+14)=1),JanSun1+14, "")</f>
        <v>41287</v>
      </c>
      <c r="AT7" s="24">
        <f>IF(AND(YEAR(JanSun1+15)=$A$2,MONTH(JanSun1+15)=1),JanSun1+15, "")</f>
        <v>41288</v>
      </c>
      <c r="AU7" s="24">
        <f>IF(AND(YEAR(JanSun1+16)=$A$2,MONTH(JanSun1+16)=1),JanSun1+16, "")</f>
        <v>41289</v>
      </c>
      <c r="AV7" s="24">
        <f>IF(AND(YEAR(JanSun1+17)=$A$2,MONTH(JanSun1+17)=1),JanSun1+17, "")</f>
        <v>41290</v>
      </c>
      <c r="AW7" s="24">
        <f>IF(AND(YEAR(JanSun1+18)=$A$2,MONTH(JanSun1+18)=1),JanSun1+18, "")</f>
        <v>41291</v>
      </c>
      <c r="AX7" s="24">
        <f>IF(AND(YEAR(JanSun1+19)=$A$2,MONTH(JanSun1+19)=1),JanSun1+19, "")</f>
        <v>41292</v>
      </c>
      <c r="AY7" s="24">
        <f>IF(AND(YEAR(JanSun1+20)=$A$2,MONTH(JanSun1+20)=1),JanSun1+20, "")</f>
        <v>41293</v>
      </c>
      <c r="AZ7" s="24"/>
      <c r="BA7" s="24"/>
      <c r="BB7" s="28"/>
      <c r="BC7" s="24">
        <f>IF(AND(YEAR(AprSun1+14)=$A$2,MONTH(AprSun1+14)=4),AprSun1+14, "")</f>
        <v>41378</v>
      </c>
      <c r="BD7" s="24">
        <f>IF(AND(YEAR(AprSun1+15)=$A$2,MONTH(AprSun1+15)=4),AprSun1+15, "")</f>
        <v>41379</v>
      </c>
      <c r="BE7" s="24">
        <f>IF(AND(YEAR(AprSun1+16)=$A$2,MONTH(AprSun1+16)=4),AprSun1+16, "")</f>
        <v>41380</v>
      </c>
      <c r="BF7" s="24">
        <f>IF(AND(YEAR(AprSun1+17)=$A$2,MONTH(AprSun1+17)=4),AprSun1+17, "")</f>
        <v>41381</v>
      </c>
      <c r="BG7" s="24">
        <f>IF(AND(YEAR(AprSun1+18)=$A$2,MONTH(AprSun1+18)=4),AprSun1+18, "")</f>
        <v>41382</v>
      </c>
      <c r="BH7" s="24">
        <f>IF(AND(YEAR(AprSun1+19)=$A$2,MONTH(AprSun1+19)=4),AprSun1+19, "")</f>
        <v>41383</v>
      </c>
      <c r="BI7" s="24">
        <f>IF(AND(YEAR(AprSun1+20)=$A$2,MONTH(AprSun1+20)=4),AprSun1+20, "")</f>
        <v>41384</v>
      </c>
      <c r="BJ7" s="24"/>
      <c r="BK7" s="24"/>
      <c r="BM7" s="14">
        <f>IF(AND(YEAR(JulSun1+14)=$A$2,MONTH(JulSun1+14)=7),JulSun1+14, "")</f>
        <v>41469</v>
      </c>
      <c r="BN7" s="14">
        <f>IF(AND(YEAR(JulSun1+15)=$A$2,MONTH(JulSun1+15)=7),JulSun1+15, "")</f>
        <v>41470</v>
      </c>
      <c r="BO7" s="14">
        <f>IF(AND(YEAR(JulSun1+16)=$A$2,MONTH(JulSun1+16)=7),JulSun1+16, "")</f>
        <v>41471</v>
      </c>
      <c r="BP7" s="14">
        <f>IF(AND(YEAR(JulSun1+17)=$A$2,MONTH(JulSun1+17)=7),JulSun1+17, "")</f>
        <v>41472</v>
      </c>
      <c r="BQ7" s="14">
        <f>IF(AND(YEAR(JulSun1+18)=$A$2,MONTH(JulSun1+18)=7),JulSun1+18, "")</f>
        <v>41473</v>
      </c>
      <c r="BR7" s="14">
        <f>IF(AND(YEAR(JulSun1+19)=$A$2,MONTH(JulSun1+19)=7),JulSun1+19, "")</f>
        <v>41474</v>
      </c>
      <c r="BS7" s="14">
        <f>IF(AND(YEAR(JulSun1+20)=$A$2,MONTH(JulSun1+20)=7),JulSun1+20, "")</f>
        <v>41475</v>
      </c>
      <c r="BT7" s="15"/>
      <c r="BU7" s="15"/>
      <c r="BW7" s="14">
        <f>IF(AND(YEAR(OctSun1+14)=$A$2,MONTH(OctSun1+14)=10),OctSun1+14, "")</f>
        <v>41560</v>
      </c>
      <c r="BX7" s="14">
        <f>IF(AND(YEAR(OctSun1+15)=$A$2,MONTH(OctSun1+15)=10),OctSun1+15, "")</f>
        <v>41561</v>
      </c>
      <c r="BY7" s="14">
        <f>IF(AND(YEAR(OctSun1+16)=$A$2,MONTH(OctSun1+16)=10),OctSun1+16, "")</f>
        <v>41562</v>
      </c>
      <c r="BZ7" s="14">
        <f>IF(AND(YEAR(OctSun1+17)=$A$2,MONTH(OctSun1+17)=10),OctSun1+17, "")</f>
        <v>41563</v>
      </c>
      <c r="CA7" s="14">
        <f>IF(AND(YEAR(OctSun1+18)=$A$2,MONTH(OctSun1+18)=10),OctSun1+18, "")</f>
        <v>41564</v>
      </c>
      <c r="CB7" s="14">
        <f>IF(AND(YEAR(OctSun1+19)=$A$2,MONTH(OctSun1+19)=10),OctSun1+19, "")</f>
        <v>41565</v>
      </c>
      <c r="CC7" s="14">
        <f>IF(AND(YEAR(OctSun1+20)=$A$2,MONTH(OctSun1+20)=10),OctSun1+20, "")</f>
        <v>41566</v>
      </c>
      <c r="CD7" s="15"/>
      <c r="CE7" s="15"/>
    </row>
    <row r="8" spans="1:83" s="13" customFormat="1" ht="53.1" customHeight="1">
      <c r="C8" s="16">
        <f>IF(AND(YEAR(JanSun1+21)=$A$2,MONTH(JanSun1+21)=1),JanSun1+21, "")</f>
        <v>41294</v>
      </c>
      <c r="D8" s="16">
        <f>IF(AND(YEAR(JanSun1+22)=$A$2,MONTH(JanSun1+22)=1),JanSun1+22, "")</f>
        <v>41295</v>
      </c>
      <c r="E8" s="16">
        <f>IF(AND(YEAR(JanSun1+23)=$A$2,MONTH(JanSun1+23)=1),JanSun1+23, "")</f>
        <v>41296</v>
      </c>
      <c r="F8" s="16">
        <f>IF(AND(YEAR(JanSun1+24)=$A$2,MONTH(JanSun1+24)=1),JanSun1+24, "")</f>
        <v>41297</v>
      </c>
      <c r="G8" s="16">
        <f>IF(AND(YEAR(JanSun1+25)=$A$2,MONTH(JanSun1+25)=1),JanSun1+25, "")</f>
        <v>41298</v>
      </c>
      <c r="H8" s="16">
        <f>IF(AND(YEAR(JanSun1+26)=$A$2,MONTH(JanSun1+26)=1),JanSun1+26, "")</f>
        <v>41299</v>
      </c>
      <c r="I8" s="16">
        <f>IF(AND(YEAR(JanSun1+27)=$A$2,MONTH(JanSun1+27)=1),JanSun1+27, "")</f>
        <v>41300</v>
      </c>
      <c r="J8" s="17"/>
      <c r="K8" s="17"/>
      <c r="M8" s="16">
        <f>IF(AND(YEAR(AprSun1+21)=$A$2,MONTH(AprSun1+21)=4),AprSun1+21, "")</f>
        <v>41385</v>
      </c>
      <c r="N8" s="16">
        <f>IF(AND(YEAR(AprSun1+22)=$A$2,MONTH(AprSun1+22)=4),AprSun1+22, "")</f>
        <v>41386</v>
      </c>
      <c r="O8" s="16">
        <f>IF(AND(YEAR(AprSun1+23)=$A$2,MONTH(AprSun1+23)=4),AprSun1+23, "")</f>
        <v>41387</v>
      </c>
      <c r="P8" s="16">
        <f>IF(AND(YEAR(AprSun1+24)=$A$2,MONTH(AprSun1+24)=4),AprSun1+24, "")</f>
        <v>41388</v>
      </c>
      <c r="Q8" s="16">
        <f>IF(AND(YEAR(AprSun1+25)=$A$2,MONTH(AprSun1+25)=4),AprSun1+25, "")</f>
        <v>41389</v>
      </c>
      <c r="R8" s="16">
        <f>IF(AND(YEAR(AprSun1+26)=$A$2,MONTH(AprSun1+26)=4),AprSun1+26, "")</f>
        <v>41390</v>
      </c>
      <c r="S8" s="16">
        <f>IF(AND(YEAR(AprSun1+27)=$A$2,MONTH(AprSun1+27)=4),AprSun1+27, "")</f>
        <v>41391</v>
      </c>
      <c r="T8" s="17"/>
      <c r="U8" s="17"/>
      <c r="W8" s="21"/>
      <c r="X8" s="21"/>
      <c r="Y8" s="21"/>
      <c r="Z8" s="21"/>
      <c r="AA8" s="21"/>
      <c r="AB8" s="21"/>
      <c r="AC8" s="21"/>
      <c r="AD8" s="22"/>
      <c r="AE8" s="22"/>
      <c r="AG8" s="25">
        <f>IF(AND(YEAR(OctSun1+21)=$A$2,MONTH(OctSun1+21)=10),OctSun1+21, "")</f>
        <v>41567</v>
      </c>
      <c r="AH8" s="25">
        <f>IF(AND(YEAR(OctSun1+22)=$A$2,MONTH(OctSun1+22)=10),OctSun1+22, "")</f>
        <v>41568</v>
      </c>
      <c r="AI8" s="25">
        <f>IF(AND(YEAR(OctSun1+23)=$A$2,MONTH(OctSun1+23)=10),OctSun1+23, "")</f>
        <v>41569</v>
      </c>
      <c r="AJ8" s="25">
        <f>IF(AND(YEAR(OctSun1+24)=$A$2,MONTH(OctSun1+24)=10),OctSun1+24, "")</f>
        <v>41570</v>
      </c>
      <c r="AK8" s="25">
        <f>IF(AND(YEAR(OctSun1+25)=$A$2,MONTH(OctSun1+25)=10),OctSun1+25, "")</f>
        <v>41571</v>
      </c>
      <c r="AL8" s="25">
        <f>IF(AND(YEAR(OctSun1+26)=$A$2,MONTH(OctSun1+26)=10),OctSun1+26, "")</f>
        <v>41572</v>
      </c>
      <c r="AM8" s="25">
        <f>IF(AND(YEAR(OctSun1+27)=$A$2,MONTH(OctSun1+27)=10),OctSun1+27, "")</f>
        <v>41573</v>
      </c>
      <c r="AN8" s="25"/>
      <c r="AO8" s="25"/>
      <c r="AP8" s="28"/>
      <c r="AQ8" s="29"/>
      <c r="AR8" s="28"/>
      <c r="AS8" s="25">
        <f>IF(AND(YEAR(JanSun1+21)=$A$2,MONTH(JanSun1+21)=1),JanSun1+21, "")</f>
        <v>41294</v>
      </c>
      <c r="AT8" s="25">
        <f>IF(AND(YEAR(JanSun1+22)=$A$2,MONTH(JanSun1+22)=1),JanSun1+22, "")</f>
        <v>41295</v>
      </c>
      <c r="AU8" s="25">
        <f>IF(AND(YEAR(JanSun1+23)=$A$2,MONTH(JanSun1+23)=1),JanSun1+23, "")</f>
        <v>41296</v>
      </c>
      <c r="AV8" s="25">
        <f>IF(AND(YEAR(JanSun1+24)=$A$2,MONTH(JanSun1+24)=1),JanSun1+24, "")</f>
        <v>41297</v>
      </c>
      <c r="AW8" s="25">
        <f>IF(AND(YEAR(JanSun1+25)=$A$2,MONTH(JanSun1+25)=1),JanSun1+25, "")</f>
        <v>41298</v>
      </c>
      <c r="AX8" s="25">
        <f>IF(AND(YEAR(JanSun1+26)=$A$2,MONTH(JanSun1+26)=1),JanSun1+26, "")</f>
        <v>41299</v>
      </c>
      <c r="AY8" s="25">
        <f>IF(AND(YEAR(JanSun1+27)=$A$2,MONTH(JanSun1+27)=1),JanSun1+27, "")</f>
        <v>41300</v>
      </c>
      <c r="AZ8" s="25"/>
      <c r="BA8" s="25"/>
      <c r="BB8" s="28"/>
      <c r="BC8" s="25">
        <f>IF(AND(YEAR(AprSun1+21)=$A$2,MONTH(AprSun1+21)=4),AprSun1+21, "")</f>
        <v>41385</v>
      </c>
      <c r="BD8" s="25">
        <f>IF(AND(YEAR(AprSun1+22)=$A$2,MONTH(AprSun1+22)=4),AprSun1+22, "")</f>
        <v>41386</v>
      </c>
      <c r="BE8" s="25">
        <f>IF(AND(YEAR(AprSun1+23)=$A$2,MONTH(AprSun1+23)=4),AprSun1+23, "")</f>
        <v>41387</v>
      </c>
      <c r="BF8" s="25">
        <f>IF(AND(YEAR(AprSun1+24)=$A$2,MONTH(AprSun1+24)=4),AprSun1+24, "")</f>
        <v>41388</v>
      </c>
      <c r="BG8" s="25">
        <f>IF(AND(YEAR(AprSun1+25)=$A$2,MONTH(AprSun1+25)=4),AprSun1+25, "")</f>
        <v>41389</v>
      </c>
      <c r="BH8" s="25">
        <f>IF(AND(YEAR(AprSun1+26)=$A$2,MONTH(AprSun1+26)=4),AprSun1+26, "")</f>
        <v>41390</v>
      </c>
      <c r="BI8" s="25">
        <f>IF(AND(YEAR(AprSun1+27)=$A$2,MONTH(AprSun1+27)=4),AprSun1+27, "")</f>
        <v>41391</v>
      </c>
      <c r="BJ8" s="25"/>
      <c r="BK8" s="25"/>
      <c r="BM8" s="16">
        <f>IF(AND(YEAR(JulSun1+21)=$A$2,MONTH(JulSun1+21)=7),JulSun1+21, "")</f>
        <v>41476</v>
      </c>
      <c r="BN8" s="16">
        <f>IF(AND(YEAR(JulSun1+22)=$A$2,MONTH(JulSun1+22)=7),JulSun1+22, "")</f>
        <v>41477</v>
      </c>
      <c r="BO8" s="16">
        <f>IF(AND(YEAR(JulSun1+23)=$A$2,MONTH(JulSun1+23)=7),JulSun1+23, "")</f>
        <v>41478</v>
      </c>
      <c r="BP8" s="16">
        <f>IF(AND(YEAR(JulSun1+24)=$A$2,MONTH(JulSun1+24)=7),JulSun1+24, "")</f>
        <v>41479</v>
      </c>
      <c r="BQ8" s="16">
        <f>IF(AND(YEAR(JulSun1+25)=$A$2,MONTH(JulSun1+25)=7),JulSun1+25, "")</f>
        <v>41480</v>
      </c>
      <c r="BR8" s="16">
        <f>IF(AND(YEAR(JulSun1+26)=$A$2,MONTH(JulSun1+26)=7),JulSun1+26, "")</f>
        <v>41481</v>
      </c>
      <c r="BS8" s="16">
        <f>IF(AND(YEAR(JulSun1+27)=$A$2,MONTH(JulSun1+27)=7),JulSun1+27, "")</f>
        <v>41482</v>
      </c>
      <c r="BT8" s="17"/>
      <c r="BU8" s="17"/>
      <c r="BW8" s="16">
        <f>IF(AND(YEAR(OctSun1+21)=$A$2,MONTH(OctSun1+21)=10),OctSun1+21, "")</f>
        <v>41567</v>
      </c>
      <c r="BX8" s="16">
        <f>IF(AND(YEAR(OctSun1+22)=$A$2,MONTH(OctSun1+22)=10),OctSun1+22, "")</f>
        <v>41568</v>
      </c>
      <c r="BY8" s="16">
        <f>IF(AND(YEAR(OctSun1+23)=$A$2,MONTH(OctSun1+23)=10),OctSun1+23, "")</f>
        <v>41569</v>
      </c>
      <c r="BZ8" s="16">
        <f>IF(AND(YEAR(OctSun1+24)=$A$2,MONTH(OctSun1+24)=10),OctSun1+24, "")</f>
        <v>41570</v>
      </c>
      <c r="CA8" s="16">
        <f>IF(AND(YEAR(OctSun1+25)=$A$2,MONTH(OctSun1+25)=10),OctSun1+25, "")</f>
        <v>41571</v>
      </c>
      <c r="CB8" s="16">
        <f>IF(AND(YEAR(OctSun1+26)=$A$2,MONTH(OctSun1+26)=10),OctSun1+26, "")</f>
        <v>41572</v>
      </c>
      <c r="CC8" s="16">
        <f>IF(AND(YEAR(OctSun1+27)=$A$2,MONTH(OctSun1+27)=10),OctSun1+27, "")</f>
        <v>41573</v>
      </c>
      <c r="CD8" s="17"/>
      <c r="CE8" s="17"/>
    </row>
    <row r="9" spans="1:83" s="13" customFormat="1" ht="53.1" customHeight="1">
      <c r="C9" s="14">
        <f>IF(AND(YEAR(JanSun1+28)=$A$2,MONTH(JanSun1+28)=1),JanSun1+28, "")</f>
        <v>41301</v>
      </c>
      <c r="D9" s="14">
        <f>IF(AND(YEAR(JanSun1+29)=$A$2,MONTH(JanSun1+29)=1),JanSun1+29, "")</f>
        <v>41302</v>
      </c>
      <c r="E9" s="14">
        <f>IF(AND(YEAR(JanSun1+30)=$A$2,MONTH(JanSun1+30)=1),JanSun1+30, "")</f>
        <v>41303</v>
      </c>
      <c r="F9" s="14">
        <f>IF(AND(YEAR(JanSun1+31)=$A$2,MONTH(JanSun1+31)=1),JanSun1+31, "")</f>
        <v>41304</v>
      </c>
      <c r="G9" s="14">
        <f>IF(AND(YEAR(JanSun1+32)=$A$2,MONTH(JanSun1+32)=1),JanSun1+32, "")</f>
        <v>41305</v>
      </c>
      <c r="H9" s="14" t="str">
        <f>IF(AND(YEAR(JanSun1+33)=$A$2,MONTH(JanSun1+33)=1),JanSun1+33, "")</f>
        <v/>
      </c>
      <c r="I9" s="14" t="str">
        <f>IF(AND(YEAR(JanSun1+34)=$A$2,MONTH(JanSun1+34)=1),JanSun1+34, "")</f>
        <v/>
      </c>
      <c r="J9" s="15"/>
      <c r="K9" s="15"/>
      <c r="M9" s="14">
        <f>IF(AND(YEAR(AprSun1+28)=$A$2,MONTH(AprSun1+28)=4),AprSun1+28, "")</f>
        <v>41392</v>
      </c>
      <c r="N9" s="14">
        <f>IF(AND(YEAR(AprSun1+29)=$A$2,MONTH(AprSun1+29)=4),AprSun1+29, "")</f>
        <v>41393</v>
      </c>
      <c r="O9" s="14">
        <f>IF(AND(YEAR(AprSun1+30)=$A$2,MONTH(AprSun1+30)=4),AprSun1+30, "")</f>
        <v>41394</v>
      </c>
      <c r="P9" s="14" t="str">
        <f>IF(AND(YEAR(AprSun1+31)=$A$2,MONTH(AprSun1+31)=4),AprSun1+31, "")</f>
        <v/>
      </c>
      <c r="Q9" s="14" t="str">
        <f>IF(AND(YEAR(AprSun1+32)=$A$2,MONTH(AprSun1+32)=4),AprSun1+32, "")</f>
        <v/>
      </c>
      <c r="R9" s="14" t="str">
        <f>IF(AND(YEAR(AprSun1+33)=$A$2,MONTH(AprSun1+33)=4),AprSun1+33, "")</f>
        <v/>
      </c>
      <c r="S9" s="14" t="str">
        <f>IF(AND(YEAR(AprSun1+34)=$A$2,MONTH(AprSun1+34)=4),AprSun1+34, "")</f>
        <v/>
      </c>
      <c r="T9" s="15"/>
      <c r="U9" s="15"/>
      <c r="W9" s="21"/>
      <c r="X9" s="21"/>
      <c r="Y9" s="21"/>
      <c r="Z9" s="21"/>
      <c r="AA9" s="21"/>
      <c r="AB9" s="21"/>
      <c r="AC9" s="21"/>
      <c r="AD9" s="22"/>
      <c r="AE9" s="22"/>
      <c r="AG9" s="24">
        <f>IF(AND(YEAR(OctSun1+28)=$A$2,MONTH(OctSun1+28)=10),OctSun1+28, "")</f>
        <v>41574</v>
      </c>
      <c r="AH9" s="24">
        <f>IF(AND(YEAR(OctSun1+29)=$A$2,MONTH(OctSun1+29)=10),OctSun1+29, "")</f>
        <v>41575</v>
      </c>
      <c r="AI9" s="24">
        <f>IF(AND(YEAR(OctSun1+30)=$A$2,MONTH(OctSun1+30)=10),OctSun1+30, "")</f>
        <v>41576</v>
      </c>
      <c r="AJ9" s="24">
        <f>IF(AND(YEAR(OctSun1+31)=$A$2,MONTH(OctSun1+31)=10),OctSun1+31, "")</f>
        <v>41577</v>
      </c>
      <c r="AK9" s="24">
        <f>IF(AND(YEAR(OctSun1+32)=$A$2,MONTH(OctSun1+32)=10),OctSun1+32, "")</f>
        <v>41578</v>
      </c>
      <c r="AL9" s="24" t="str">
        <f>IF(AND(YEAR(OctSun1+33)=$A$2,MONTH(OctSun1+33)=10),OctSun1+33, "")</f>
        <v/>
      </c>
      <c r="AM9" s="24" t="str">
        <f>IF(AND(YEAR(OctSun1+34)=$A$2,MONTH(OctSun1+34)=10),OctSun1+34, "")</f>
        <v/>
      </c>
      <c r="AN9" s="24"/>
      <c r="AO9" s="24"/>
      <c r="AP9" s="28"/>
      <c r="AQ9" s="29"/>
      <c r="AR9" s="28"/>
      <c r="AS9" s="24">
        <f>IF(AND(YEAR(JanSun1+28)=$A$2,MONTH(JanSun1+28)=1),JanSun1+28, "")</f>
        <v>41301</v>
      </c>
      <c r="AT9" s="24">
        <f>IF(AND(YEAR(JanSun1+29)=$A$2,MONTH(JanSun1+29)=1),JanSun1+29, "")</f>
        <v>41302</v>
      </c>
      <c r="AU9" s="24">
        <f>IF(AND(YEAR(JanSun1+30)=$A$2,MONTH(JanSun1+30)=1),JanSun1+30, "")</f>
        <v>41303</v>
      </c>
      <c r="AV9" s="24">
        <f>IF(AND(YEAR(JanSun1+31)=$A$2,MONTH(JanSun1+31)=1),JanSun1+31, "")</f>
        <v>41304</v>
      </c>
      <c r="AW9" s="24">
        <f>IF(AND(YEAR(JanSun1+32)=$A$2,MONTH(JanSun1+32)=1),JanSun1+32, "")</f>
        <v>41305</v>
      </c>
      <c r="AX9" s="24" t="str">
        <f>IF(AND(YEAR(JanSun1+33)=$A$2,MONTH(JanSun1+33)=1),JanSun1+33, "")</f>
        <v/>
      </c>
      <c r="AY9" s="24" t="str">
        <f>IF(AND(YEAR(JanSun1+34)=$A$2,MONTH(JanSun1+34)=1),JanSun1+34, "")</f>
        <v/>
      </c>
      <c r="AZ9" s="24"/>
      <c r="BA9" s="24"/>
      <c r="BB9" s="28"/>
      <c r="BC9" s="24">
        <f>IF(AND(YEAR(AprSun1+28)=$A$2,MONTH(AprSun1+28)=4),AprSun1+28, "")</f>
        <v>41392</v>
      </c>
      <c r="BD9" s="24">
        <f>IF(AND(YEAR(AprSun1+29)=$A$2,MONTH(AprSun1+29)=4),AprSun1+29, "")</f>
        <v>41393</v>
      </c>
      <c r="BE9" s="24">
        <f>IF(AND(YEAR(AprSun1+30)=$A$2,MONTH(AprSun1+30)=4),AprSun1+30, "")</f>
        <v>41394</v>
      </c>
      <c r="BF9" s="24" t="str">
        <f>IF(AND(YEAR(AprSun1+31)=$A$2,MONTH(AprSun1+31)=4),AprSun1+31, "")</f>
        <v/>
      </c>
      <c r="BG9" s="24" t="str">
        <f>IF(AND(YEAR(AprSun1+32)=$A$2,MONTH(AprSun1+32)=4),AprSun1+32, "")</f>
        <v/>
      </c>
      <c r="BH9" s="24" t="str">
        <f>IF(AND(YEAR(AprSun1+33)=$A$2,MONTH(AprSun1+33)=4),AprSun1+33, "")</f>
        <v/>
      </c>
      <c r="BI9" s="24" t="str">
        <f>IF(AND(YEAR(AprSun1+34)=$A$2,MONTH(AprSun1+34)=4),AprSun1+34, "")</f>
        <v/>
      </c>
      <c r="BJ9" s="24"/>
      <c r="BK9" s="24"/>
      <c r="BM9" s="14">
        <f>IF(AND(YEAR(JulSun1+28)=$A$2,MONTH(JulSun1+28)=7),JulSun1+28, "")</f>
        <v>41483</v>
      </c>
      <c r="BN9" s="14">
        <f>IF(AND(YEAR(JulSun1+29)=$A$2,MONTH(JulSun1+29)=7),JulSun1+29, "")</f>
        <v>41484</v>
      </c>
      <c r="BO9" s="14">
        <f>IF(AND(YEAR(JulSun1+30)=$A$2,MONTH(JulSun1+30)=7),JulSun1+30, "")</f>
        <v>41485</v>
      </c>
      <c r="BP9" s="14">
        <f>IF(AND(YEAR(JulSun1+31)=$A$2,MONTH(JulSun1+31)=7),JulSun1+31, "")</f>
        <v>41486</v>
      </c>
      <c r="BQ9" s="14" t="str">
        <f>IF(AND(YEAR(JulSun1+32)=$A$2,MONTH(JulSun1+32)=7),JulSun1+32, "")</f>
        <v/>
      </c>
      <c r="BR9" s="14" t="str">
        <f>IF(AND(YEAR(JulSun1+33)=$A$2,MONTH(JulSun1+33)=7),JulSun1+33, "")</f>
        <v/>
      </c>
      <c r="BS9" s="14" t="str">
        <f>IF(AND(YEAR(JulSun1+34)=$A$2,MONTH(JulSun1+34)=7),JulSun1+34, "")</f>
        <v/>
      </c>
      <c r="BT9" s="15"/>
      <c r="BU9" s="15"/>
      <c r="BW9" s="14">
        <f>IF(AND(YEAR(OctSun1+28)=$A$2,MONTH(OctSun1+28)=10),OctSun1+28, "")</f>
        <v>41574</v>
      </c>
      <c r="BX9" s="14">
        <f>IF(AND(YEAR(OctSun1+29)=$A$2,MONTH(OctSun1+29)=10),OctSun1+29, "")</f>
        <v>41575</v>
      </c>
      <c r="BY9" s="14">
        <f>IF(AND(YEAR(OctSun1+30)=$A$2,MONTH(OctSun1+30)=10),OctSun1+30, "")</f>
        <v>41576</v>
      </c>
      <c r="BZ9" s="14">
        <f>IF(AND(YEAR(OctSun1+31)=$A$2,MONTH(OctSun1+31)=10),OctSun1+31, "")</f>
        <v>41577</v>
      </c>
      <c r="CA9" s="14">
        <f>IF(AND(YEAR(OctSun1+32)=$A$2,MONTH(OctSun1+32)=10),OctSun1+32, "")</f>
        <v>41578</v>
      </c>
      <c r="CB9" s="14" t="str">
        <f>IF(AND(YEAR(OctSun1+33)=$A$2,MONTH(OctSun1+33)=10),OctSun1+33, "")</f>
        <v/>
      </c>
      <c r="CC9" s="14" t="str">
        <f>IF(AND(YEAR(OctSun1+34)=$A$2,MONTH(OctSun1+34)=10),OctSun1+34, "")</f>
        <v/>
      </c>
      <c r="CD9" s="15"/>
      <c r="CE9" s="15"/>
    </row>
    <row r="10" spans="1:83" ht="53.1" customHeight="1">
      <c r="C10" s="7"/>
      <c r="D10" s="7"/>
      <c r="E10" s="7"/>
      <c r="F10" s="7"/>
      <c r="G10" s="7"/>
      <c r="H10" s="7"/>
      <c r="I10" s="7"/>
      <c r="J10" s="7"/>
      <c r="K10" s="7"/>
      <c r="M10" s="7"/>
      <c r="N10" s="7"/>
      <c r="O10" s="7"/>
      <c r="P10" s="7"/>
      <c r="Q10" s="7"/>
      <c r="R10" s="7"/>
      <c r="S10" s="7"/>
      <c r="T10" s="7"/>
      <c r="U10" s="7"/>
      <c r="W10" s="19"/>
      <c r="X10" s="19"/>
      <c r="Y10" s="19"/>
      <c r="Z10" s="19"/>
      <c r="AA10" s="19"/>
      <c r="AB10" s="19"/>
      <c r="AC10" s="19"/>
      <c r="AD10" s="19"/>
      <c r="AE10" s="19"/>
      <c r="AG10" s="30"/>
      <c r="AH10" s="31"/>
      <c r="AI10" s="31"/>
      <c r="AJ10" s="31"/>
      <c r="AK10" s="31"/>
      <c r="AL10" s="31"/>
      <c r="AM10" s="31"/>
      <c r="AN10" s="31"/>
      <c r="AO10" s="32"/>
      <c r="AQ10" s="35"/>
      <c r="AS10" s="30"/>
      <c r="AT10" s="31"/>
      <c r="AU10" s="31"/>
      <c r="AV10" s="31"/>
      <c r="AW10" s="31"/>
      <c r="AX10" s="31"/>
      <c r="AY10" s="31"/>
      <c r="AZ10" s="31"/>
      <c r="BA10" s="32"/>
      <c r="BC10" s="30"/>
      <c r="BD10" s="31"/>
      <c r="BE10" s="31"/>
      <c r="BF10" s="31"/>
      <c r="BG10" s="31"/>
      <c r="BH10" s="31"/>
      <c r="BI10" s="31"/>
      <c r="BJ10" s="31"/>
      <c r="BK10" s="32"/>
      <c r="BM10" s="7"/>
      <c r="BN10" s="7"/>
      <c r="BO10" s="7"/>
      <c r="BP10" s="7"/>
      <c r="BQ10" s="7"/>
      <c r="BR10" s="7"/>
      <c r="BS10" s="7"/>
      <c r="BT10" s="7"/>
      <c r="BU10" s="7"/>
      <c r="BW10" s="9"/>
      <c r="BX10" s="9"/>
      <c r="BY10" s="9"/>
      <c r="BZ10" s="9"/>
      <c r="CA10" s="9"/>
      <c r="CB10" s="9"/>
      <c r="CC10" s="9"/>
      <c r="CD10" s="7"/>
      <c r="CE10" s="7"/>
    </row>
    <row r="11" spans="1:83" ht="53.1" customHeight="1">
      <c r="B11" s="3"/>
      <c r="C11" s="6"/>
      <c r="D11" s="6"/>
      <c r="E11" s="6"/>
      <c r="F11" s="6"/>
      <c r="G11" s="6"/>
      <c r="H11" s="6"/>
      <c r="I11" s="6"/>
      <c r="J11" s="6"/>
      <c r="K11" s="6"/>
      <c r="L11" s="3"/>
      <c r="M11" s="6"/>
      <c r="N11" s="6"/>
      <c r="O11" s="6"/>
      <c r="P11" s="6"/>
      <c r="Q11" s="6"/>
      <c r="R11" s="6"/>
      <c r="S11" s="6"/>
      <c r="T11" s="6"/>
      <c r="U11" s="6"/>
      <c r="V11" s="3"/>
      <c r="W11" s="6"/>
      <c r="X11" s="6"/>
      <c r="Y11" s="6"/>
      <c r="Z11" s="6"/>
      <c r="AA11" s="6"/>
      <c r="AB11" s="6"/>
      <c r="AC11" s="6"/>
      <c r="AD11" s="6"/>
      <c r="AE11" s="6"/>
      <c r="AF11" s="3"/>
      <c r="AG11" s="6"/>
      <c r="AH11" s="6"/>
      <c r="AI11" s="6"/>
      <c r="AJ11" s="6"/>
      <c r="AK11" s="6"/>
      <c r="AL11" s="6"/>
      <c r="AM11" s="6"/>
      <c r="AN11" s="6"/>
      <c r="AO11" s="6"/>
      <c r="AP11" s="3"/>
      <c r="AQ11" s="35"/>
      <c r="AR11" s="3"/>
      <c r="AS11" s="6"/>
      <c r="AT11" s="6"/>
      <c r="AU11" s="6"/>
      <c r="AV11" s="6"/>
      <c r="AW11" s="6"/>
      <c r="AX11" s="6"/>
      <c r="AY11" s="6"/>
      <c r="AZ11" s="6"/>
      <c r="BA11" s="6"/>
      <c r="BB11" s="3"/>
      <c r="BC11" s="6"/>
      <c r="BD11" s="6"/>
      <c r="BE11" s="6"/>
      <c r="BF11" s="6"/>
      <c r="BG11" s="6"/>
      <c r="BH11" s="6"/>
      <c r="BI11" s="6"/>
      <c r="BJ11" s="6"/>
      <c r="BK11" s="6"/>
      <c r="BL11" s="3"/>
      <c r="BM11" s="6"/>
      <c r="BN11" s="6"/>
      <c r="BO11" s="6"/>
      <c r="BP11" s="6"/>
      <c r="BQ11" s="6"/>
      <c r="BR11" s="6"/>
      <c r="BS11" s="6"/>
      <c r="BT11" s="6"/>
      <c r="BU11" s="6"/>
      <c r="BV11" s="3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18" customFormat="1" ht="53.1" customHeight="1">
      <c r="C12" s="36" t="s">
        <v>6</v>
      </c>
      <c r="D12" s="37"/>
      <c r="E12" s="37"/>
      <c r="F12" s="37"/>
      <c r="G12" s="37"/>
      <c r="H12" s="37"/>
      <c r="I12" s="37"/>
      <c r="J12" s="38"/>
      <c r="K12" s="39"/>
      <c r="M12" s="40" t="s">
        <v>9</v>
      </c>
      <c r="N12" s="41"/>
      <c r="O12" s="41"/>
      <c r="P12" s="41"/>
      <c r="Q12" s="41"/>
      <c r="R12" s="41"/>
      <c r="S12" s="41"/>
      <c r="T12" s="42"/>
      <c r="U12" s="42"/>
      <c r="W12" s="43" t="s">
        <v>14</v>
      </c>
      <c r="X12" s="44"/>
      <c r="Y12" s="44"/>
      <c r="Z12" s="44"/>
      <c r="AA12" s="44"/>
      <c r="AB12" s="44"/>
      <c r="AC12" s="44"/>
      <c r="AD12" s="44"/>
      <c r="AE12" s="45"/>
      <c r="AG12" s="43" t="s">
        <v>15</v>
      </c>
      <c r="AH12" s="44"/>
      <c r="AI12" s="44"/>
      <c r="AJ12" s="44"/>
      <c r="AK12" s="44"/>
      <c r="AL12" s="44"/>
      <c r="AM12" s="44"/>
      <c r="AN12" s="44"/>
      <c r="AO12" s="45"/>
      <c r="AQ12" s="33"/>
      <c r="AS12" s="43" t="s">
        <v>6</v>
      </c>
      <c r="AT12" s="44"/>
      <c r="AU12" s="44"/>
      <c r="AV12" s="44"/>
      <c r="AW12" s="44"/>
      <c r="AX12" s="44"/>
      <c r="AY12" s="44"/>
      <c r="AZ12" s="47"/>
      <c r="BA12" s="48"/>
      <c r="BC12" s="43" t="s">
        <v>9</v>
      </c>
      <c r="BD12" s="44"/>
      <c r="BE12" s="44"/>
      <c r="BF12" s="44"/>
      <c r="BG12" s="44"/>
      <c r="BH12" s="44"/>
      <c r="BI12" s="44"/>
      <c r="BJ12" s="47"/>
      <c r="BK12" s="48"/>
      <c r="BM12" s="49" t="s">
        <v>14</v>
      </c>
      <c r="BN12" s="50"/>
      <c r="BO12" s="50"/>
      <c r="BP12" s="50"/>
      <c r="BQ12" s="50"/>
      <c r="BR12" s="50"/>
      <c r="BS12" s="50"/>
      <c r="BT12" s="50"/>
      <c r="BU12" s="50"/>
      <c r="BW12" s="49" t="s">
        <v>15</v>
      </c>
      <c r="BX12" s="50"/>
      <c r="BY12" s="50"/>
      <c r="BZ12" s="50"/>
      <c r="CA12" s="50"/>
      <c r="CB12" s="50"/>
      <c r="CC12" s="50"/>
      <c r="CD12" s="50"/>
      <c r="CE12" s="50"/>
    </row>
    <row r="13" spans="1:83" s="10" customFormat="1" ht="53.1" customHeight="1">
      <c r="B13" s="11"/>
      <c r="C13" s="12" t="s">
        <v>0</v>
      </c>
      <c r="D13" s="12" t="s">
        <v>1</v>
      </c>
      <c r="E13" s="12" t="s">
        <v>2</v>
      </c>
      <c r="F13" s="12" t="s">
        <v>3</v>
      </c>
      <c r="G13" s="12" t="s">
        <v>2</v>
      </c>
      <c r="H13" s="12" t="s">
        <v>4</v>
      </c>
      <c r="I13" s="12" t="s">
        <v>0</v>
      </c>
      <c r="J13" s="12" t="s">
        <v>17</v>
      </c>
      <c r="K13" s="12" t="s">
        <v>18</v>
      </c>
      <c r="M13" s="12" t="s">
        <v>0</v>
      </c>
      <c r="N13" s="12" t="s">
        <v>1</v>
      </c>
      <c r="O13" s="12" t="s">
        <v>2</v>
      </c>
      <c r="P13" s="12" t="s">
        <v>3</v>
      </c>
      <c r="Q13" s="12" t="s">
        <v>2</v>
      </c>
      <c r="R13" s="12" t="s">
        <v>4</v>
      </c>
      <c r="S13" s="12" t="s">
        <v>0</v>
      </c>
      <c r="T13" s="12" t="s">
        <v>17</v>
      </c>
      <c r="U13" s="12" t="s">
        <v>18</v>
      </c>
      <c r="W13" s="26" t="s">
        <v>0</v>
      </c>
      <c r="X13" s="26" t="s">
        <v>1</v>
      </c>
      <c r="Y13" s="26" t="s">
        <v>2</v>
      </c>
      <c r="Z13" s="26" t="s">
        <v>3</v>
      </c>
      <c r="AA13" s="26" t="s">
        <v>2</v>
      </c>
      <c r="AB13" s="26" t="s">
        <v>4</v>
      </c>
      <c r="AC13" s="26" t="s">
        <v>0</v>
      </c>
      <c r="AD13" s="27" t="s">
        <v>19</v>
      </c>
      <c r="AE13" s="27" t="s">
        <v>20</v>
      </c>
      <c r="AG13" s="26" t="s">
        <v>0</v>
      </c>
      <c r="AH13" s="26" t="s">
        <v>1</v>
      </c>
      <c r="AI13" s="26" t="s">
        <v>2</v>
      </c>
      <c r="AJ13" s="26" t="s">
        <v>3</v>
      </c>
      <c r="AK13" s="26" t="s">
        <v>2</v>
      </c>
      <c r="AL13" s="26" t="s">
        <v>4</v>
      </c>
      <c r="AM13" s="26" t="s">
        <v>0</v>
      </c>
      <c r="AN13" s="27" t="s">
        <v>19</v>
      </c>
      <c r="AO13" s="27" t="s">
        <v>20</v>
      </c>
      <c r="AQ13" s="34"/>
      <c r="AR13" s="11"/>
      <c r="AS13" s="26" t="s">
        <v>0</v>
      </c>
      <c r="AT13" s="26" t="s">
        <v>1</v>
      </c>
      <c r="AU13" s="26" t="s">
        <v>2</v>
      </c>
      <c r="AV13" s="26" t="s">
        <v>3</v>
      </c>
      <c r="AW13" s="26" t="s">
        <v>2</v>
      </c>
      <c r="AX13" s="26" t="s">
        <v>4</v>
      </c>
      <c r="AY13" s="26" t="s">
        <v>0</v>
      </c>
      <c r="AZ13" s="27" t="s">
        <v>19</v>
      </c>
      <c r="BA13" s="27" t="s">
        <v>20</v>
      </c>
      <c r="BC13" s="26" t="s">
        <v>0</v>
      </c>
      <c r="BD13" s="26" t="s">
        <v>1</v>
      </c>
      <c r="BE13" s="26" t="s">
        <v>2</v>
      </c>
      <c r="BF13" s="26" t="s">
        <v>3</v>
      </c>
      <c r="BG13" s="26" t="s">
        <v>2</v>
      </c>
      <c r="BH13" s="26" t="s">
        <v>4</v>
      </c>
      <c r="BI13" s="26" t="s">
        <v>0</v>
      </c>
      <c r="BJ13" s="27" t="s">
        <v>19</v>
      </c>
      <c r="BK13" s="27" t="s">
        <v>20</v>
      </c>
      <c r="BM13" s="12" t="s">
        <v>0</v>
      </c>
      <c r="BN13" s="12" t="s">
        <v>1</v>
      </c>
      <c r="BO13" s="12" t="s">
        <v>2</v>
      </c>
      <c r="BP13" s="12" t="s">
        <v>3</v>
      </c>
      <c r="BQ13" s="12" t="s">
        <v>2</v>
      </c>
      <c r="BR13" s="12" t="s">
        <v>4</v>
      </c>
      <c r="BS13" s="12" t="s">
        <v>0</v>
      </c>
      <c r="BT13" s="12" t="s">
        <v>19</v>
      </c>
      <c r="BU13" s="12" t="s">
        <v>20</v>
      </c>
      <c r="BW13" s="12" t="s">
        <v>0</v>
      </c>
      <c r="BX13" s="12" t="s">
        <v>1</v>
      </c>
      <c r="BY13" s="12" t="s">
        <v>2</v>
      </c>
      <c r="BZ13" s="12" t="s">
        <v>3</v>
      </c>
      <c r="CA13" s="12" t="s">
        <v>2</v>
      </c>
      <c r="CB13" s="12" t="s">
        <v>4</v>
      </c>
      <c r="CC13" s="12" t="s">
        <v>0</v>
      </c>
      <c r="CD13" s="12" t="s">
        <v>17</v>
      </c>
      <c r="CE13" s="12" t="s">
        <v>18</v>
      </c>
    </row>
    <row r="14" spans="1:83" s="13" customFormat="1" ht="53.1" customHeight="1">
      <c r="C14" s="14" t="str">
        <f>IF(AND(YEAR(FebSun1)=$A$2,MONTH(FebSun1)=2),FebSun1, "")</f>
        <v/>
      </c>
      <c r="D14" s="14" t="str">
        <f>IF(AND(YEAR(FebSun1+1)=$A$2,MONTH(FebSun1+1)=2),FebSun1+1, "")</f>
        <v/>
      </c>
      <c r="E14" s="14" t="str">
        <f>IF(AND(YEAR(FebSun1+2)=$A$2,MONTH(FebSun1+2)=2),FebSun1+2, "")</f>
        <v/>
      </c>
      <c r="F14" s="14" t="str">
        <f>IF(AND(YEAR(FebSun1+3)=$A$2,MONTH(FebSun1+3)=2),FebSun1+3, "")</f>
        <v/>
      </c>
      <c r="G14" s="14" t="str">
        <f>IF(AND(YEAR(FebSun1+4)=$A$2,MONTH(FebSun1+4)=2),FebSun1+4, "")</f>
        <v/>
      </c>
      <c r="H14" s="14">
        <f>IF(AND(YEAR(FebSun1+5)=$A$2,MONTH(FebSun1+5)=2),FebSun1+5, "")</f>
        <v>41306</v>
      </c>
      <c r="I14" s="14">
        <f>IF(AND(YEAR(FebSun1+6)=$A$2,MONTH(FebSun1+6)=2),FebSun1+6, "")</f>
        <v>41307</v>
      </c>
      <c r="J14" s="15"/>
      <c r="K14" s="15"/>
      <c r="M14" s="14" t="str">
        <f>IF(AND(YEAR(MaySun1)=$A$2,MONTH(MaySun1)=5),MaySun1, "")</f>
        <v/>
      </c>
      <c r="N14" s="14" t="str">
        <f>IF(AND(YEAR(MaySun1+1)=$A$2,MONTH(MaySun1+1)=5),MaySun1+1, "")</f>
        <v/>
      </c>
      <c r="O14" s="14" t="str">
        <f>IF(AND(YEAR(MaySun1+2)=$A$2,MONTH(MaySun1+2)=5),MaySun1+2, "")</f>
        <v/>
      </c>
      <c r="P14" s="14">
        <f>IF(AND(YEAR(MaySun1+3)=$A$2,MONTH(MaySun1+3)=5),MaySun1+3, "")</f>
        <v>41395</v>
      </c>
      <c r="Q14" s="14">
        <f>IF(AND(YEAR(MaySun1+4)=$A$2,MONTH(MaySun1+4)=5),MaySun1+4, "")</f>
        <v>41396</v>
      </c>
      <c r="R14" s="14">
        <f>IF(AND(YEAR(MaySun1+5)=$A$2,MONTH(MaySun1+5)=5),MaySun1+5, "")</f>
        <v>41397</v>
      </c>
      <c r="S14" s="14">
        <f>IF(AND(YEAR(MaySun1+6)=$A$2,MONTH(MaySun1+6)=5),MaySun1+6, "")</f>
        <v>41398</v>
      </c>
      <c r="T14" s="15"/>
      <c r="U14" s="15"/>
      <c r="W14" s="24" t="str">
        <f>IF(AND(YEAR(AugSun1)=$A$2,MONTH(AugSun1)=8),AugSun1, "")</f>
        <v/>
      </c>
      <c r="X14" s="24" t="str">
        <f>IF(AND(YEAR(AugSun1+1)=$A$2,MONTH(AugSun1+1)=8),AugSun1+1, "")</f>
        <v/>
      </c>
      <c r="Y14" s="24" t="str">
        <f>IF(AND(YEAR(AugSun1+2)=$A$2,MONTH(AugSun1+2)=8),AugSun1+2, "")</f>
        <v/>
      </c>
      <c r="Z14" s="24" t="str">
        <f>IF(AND(YEAR(AugSun1+3)=$A$2,MONTH(AugSun1+3)=8),AugSun1+3, "")</f>
        <v/>
      </c>
      <c r="AA14" s="24">
        <f>IF(AND(YEAR(AugSun1+4)=$A$2,MONTH(AugSun1+4)=8),AugSun1+4, "")</f>
        <v>41487</v>
      </c>
      <c r="AB14" s="24">
        <f>IF(AND(YEAR(AugSun1+5)=$A$2,MONTH(AugSun1+5)=8),AugSun1+5, "")</f>
        <v>41488</v>
      </c>
      <c r="AC14" s="24">
        <f>IF(AND(YEAR(AugSun1+6)=$A$2,MONTH(AugSun1+6)=8),AugSun1+6, "")</f>
        <v>41489</v>
      </c>
      <c r="AD14" s="24"/>
      <c r="AE14" s="24"/>
      <c r="AF14" s="28"/>
      <c r="AG14" s="24" t="str">
        <f>IF(AND(YEAR(NovSun1)=$A$2,MONTH(NovSun1)=11),NovSun1, "")</f>
        <v/>
      </c>
      <c r="AH14" s="24" t="str">
        <f>IF(AND(YEAR(NovSun1+1)=$A$2,MONTH(NovSun1+1)=11),NovSun1+1, "")</f>
        <v/>
      </c>
      <c r="AI14" s="24" t="str">
        <f>IF(AND(YEAR(NovSun1+2)=$A$2,MONTH(NovSun1+2)=11),NovSun1+2, "")</f>
        <v/>
      </c>
      <c r="AJ14" s="24" t="str">
        <f>IF(AND(YEAR(NovSun1+3)=$A$2,MONTH(NovSun1+3)=11),NovSun1+3, "")</f>
        <v/>
      </c>
      <c r="AK14" s="24" t="str">
        <f>IF(AND(YEAR(NovSun1+4)=$A$2,MONTH(NovSun1+4)=11),NovSun1+4, "")</f>
        <v/>
      </c>
      <c r="AL14" s="24">
        <f>IF(AND(YEAR(NovSun1+5)=$A$2,MONTH(NovSun1+5)=11),NovSun1+5, "")</f>
        <v>41579</v>
      </c>
      <c r="AM14" s="24">
        <f>IF(AND(YEAR(NovSun1+6)=$A$2,MONTH(NovSun1+6)=11),NovSun1+6, "")</f>
        <v>41580</v>
      </c>
      <c r="AN14" s="24"/>
      <c r="AO14" s="24"/>
      <c r="AP14" s="28"/>
      <c r="AQ14" s="29"/>
      <c r="AR14" s="28"/>
      <c r="AS14" s="24" t="str">
        <f>IF(AND(YEAR(FebSun1)=$A$2,MONTH(FebSun1)=2),FebSun1, "")</f>
        <v/>
      </c>
      <c r="AT14" s="24" t="str">
        <f>IF(AND(YEAR(FebSun1+1)=$A$2,MONTH(FebSun1+1)=2),FebSun1+1, "")</f>
        <v/>
      </c>
      <c r="AU14" s="24" t="str">
        <f>IF(AND(YEAR(FebSun1+2)=$A$2,MONTH(FebSun1+2)=2),FebSun1+2, "")</f>
        <v/>
      </c>
      <c r="AV14" s="24" t="str">
        <f>IF(AND(YEAR(FebSun1+3)=$A$2,MONTH(FebSun1+3)=2),FebSun1+3, "")</f>
        <v/>
      </c>
      <c r="AW14" s="24" t="str">
        <f>IF(AND(YEAR(FebSun1+4)=$A$2,MONTH(FebSun1+4)=2),FebSun1+4, "")</f>
        <v/>
      </c>
      <c r="AX14" s="24">
        <f>IF(AND(YEAR(FebSun1+5)=$A$2,MONTH(FebSun1+5)=2),FebSun1+5, "")</f>
        <v>41306</v>
      </c>
      <c r="AY14" s="24">
        <f>IF(AND(YEAR(FebSun1+6)=$A$2,MONTH(FebSun1+6)=2),FebSun1+6, "")</f>
        <v>41307</v>
      </c>
      <c r="AZ14" s="24"/>
      <c r="BA14" s="24"/>
      <c r="BB14" s="28"/>
      <c r="BC14" s="24" t="str">
        <f>IF(AND(YEAR(MaySun1)=$A$2,MONTH(MaySun1)=5),MaySun1, "")</f>
        <v/>
      </c>
      <c r="BD14" s="24" t="str">
        <f>IF(AND(YEAR(MaySun1+1)=$A$2,MONTH(MaySun1+1)=5),MaySun1+1, "")</f>
        <v/>
      </c>
      <c r="BE14" s="24" t="str">
        <f>IF(AND(YEAR(MaySun1+2)=$A$2,MONTH(MaySun1+2)=5),MaySun1+2, "")</f>
        <v/>
      </c>
      <c r="BF14" s="24">
        <f>IF(AND(YEAR(MaySun1+3)=$A$2,MONTH(MaySun1+3)=5),MaySun1+3, "")</f>
        <v>41395</v>
      </c>
      <c r="BG14" s="24">
        <f>IF(AND(YEAR(MaySun1+4)=$A$2,MONTH(MaySun1+4)=5),MaySun1+4, "")</f>
        <v>41396</v>
      </c>
      <c r="BH14" s="24">
        <f>IF(AND(YEAR(MaySun1+5)=$A$2,MONTH(MaySun1+5)=5),MaySun1+5, "")</f>
        <v>41397</v>
      </c>
      <c r="BI14" s="24">
        <f>IF(AND(YEAR(MaySun1+6)=$A$2,MONTH(MaySun1+6)=5),MaySun1+6, "")</f>
        <v>41398</v>
      </c>
      <c r="BJ14" s="24"/>
      <c r="BK14" s="24"/>
      <c r="BM14" s="14" t="str">
        <f>IF(AND(YEAR(AugSun1)=$A$2,MONTH(AugSun1)=8),AugSun1, "")</f>
        <v/>
      </c>
      <c r="BN14" s="14" t="str">
        <f>IF(AND(YEAR(AugSun1+1)=$A$2,MONTH(AugSun1+1)=8),AugSun1+1, "")</f>
        <v/>
      </c>
      <c r="BO14" s="14" t="str">
        <f>IF(AND(YEAR(AugSun1+2)=$A$2,MONTH(AugSun1+2)=8),AugSun1+2, "")</f>
        <v/>
      </c>
      <c r="BP14" s="14" t="str">
        <f>IF(AND(YEAR(AugSun1+3)=$A$2,MONTH(AugSun1+3)=8),AugSun1+3, "")</f>
        <v/>
      </c>
      <c r="BQ14" s="14">
        <f>IF(AND(YEAR(AugSun1+4)=$A$2,MONTH(AugSun1+4)=8),AugSun1+4, "")</f>
        <v>41487</v>
      </c>
      <c r="BR14" s="14">
        <f>IF(AND(YEAR(AugSun1+5)=$A$2,MONTH(AugSun1+5)=8),AugSun1+5, "")</f>
        <v>41488</v>
      </c>
      <c r="BS14" s="14">
        <f>IF(AND(YEAR(AugSun1+6)=$A$2,MONTH(AugSun1+6)=8),AugSun1+6, "")</f>
        <v>41489</v>
      </c>
      <c r="BT14" s="15"/>
      <c r="BU14" s="15"/>
      <c r="BW14" s="14" t="str">
        <f>IF(AND(YEAR(NovSun1)=$A$2,MONTH(NovSun1)=11),NovSun1, "")</f>
        <v/>
      </c>
      <c r="BX14" s="14" t="str">
        <f>IF(AND(YEAR(NovSun1+1)=$A$2,MONTH(NovSun1+1)=11),NovSun1+1, "")</f>
        <v/>
      </c>
      <c r="BY14" s="14" t="str">
        <f>IF(AND(YEAR(NovSun1+2)=$A$2,MONTH(NovSun1+2)=11),NovSun1+2, "")</f>
        <v/>
      </c>
      <c r="BZ14" s="14" t="str">
        <f>IF(AND(YEAR(NovSun1+3)=$A$2,MONTH(NovSun1+3)=11),NovSun1+3, "")</f>
        <v/>
      </c>
      <c r="CA14" s="14" t="str">
        <f>IF(AND(YEAR(NovSun1+4)=$A$2,MONTH(NovSun1+4)=11),NovSun1+4, "")</f>
        <v/>
      </c>
      <c r="CB14" s="14">
        <f>IF(AND(YEAR(NovSun1+5)=$A$2,MONTH(NovSun1+5)=11),NovSun1+5, "")</f>
        <v>41579</v>
      </c>
      <c r="CC14" s="14">
        <f>IF(AND(YEAR(NovSun1+6)=$A$2,MONTH(NovSun1+6)=11),NovSun1+6, "")</f>
        <v>41580</v>
      </c>
      <c r="CD14" s="15"/>
      <c r="CE14" s="15"/>
    </row>
    <row r="15" spans="1:83" s="13" customFormat="1" ht="53.1" customHeight="1">
      <c r="C15" s="16">
        <f>IF(AND(YEAR(FebSun1+7)=$A$2,MONTH(FebSun1+7)=2),FebSun1+7, "")</f>
        <v>41308</v>
      </c>
      <c r="D15" s="16">
        <f>IF(AND(YEAR(FebSun1+8)=$A$2,MONTH(FebSun1+8)=2),FebSun1+8, "")</f>
        <v>41309</v>
      </c>
      <c r="E15" s="16">
        <f>IF(AND(YEAR(FebSun1+9)=$A$2,MONTH(FebSun1+9)=2),FebSun1+9, "")</f>
        <v>41310</v>
      </c>
      <c r="F15" s="16">
        <f>IF(AND(YEAR(FebSun1+10)=$A$2,MONTH(FebSun1+10)=2),FebSun1+10, "")</f>
        <v>41311</v>
      </c>
      <c r="G15" s="16">
        <f>IF(AND(YEAR(FebSun1+11)=$A$2,MONTH(FebSun1+11)=2),FebSun1+11, "")</f>
        <v>41312</v>
      </c>
      <c r="H15" s="16">
        <f>IF(AND(YEAR(FebSun1+12)=$A$2,MONTH(FebSun1+12)=2),FebSun1+12, "")</f>
        <v>41313</v>
      </c>
      <c r="I15" s="16">
        <f>IF(AND(YEAR(FebSun1+13)=$A$2,MONTH(FebSun1+13)=2),FebSun1+13, "")</f>
        <v>41314</v>
      </c>
      <c r="J15" s="17"/>
      <c r="K15" s="17"/>
      <c r="M15" s="16">
        <f>IF(AND(YEAR(MaySun1+7)=$A$2,MONTH(MaySun1+7)=5),MaySun1+7, "")</f>
        <v>41399</v>
      </c>
      <c r="N15" s="16">
        <f>IF(AND(YEAR(MaySun1+8)=$A$2,MONTH(MaySun1+8)=5),MaySun1+8, "")</f>
        <v>41400</v>
      </c>
      <c r="O15" s="16">
        <f>IF(AND(YEAR(MaySun1+9)=$A$2,MONTH(MaySun1+9)=5),MaySun1+9, "")</f>
        <v>41401</v>
      </c>
      <c r="P15" s="16">
        <f>IF(AND(YEAR(MaySun1+10)=$A$2,MONTH(MaySun1+10)=5),MaySun1+10, "")</f>
        <v>41402</v>
      </c>
      <c r="Q15" s="16">
        <f>IF(AND(YEAR(MaySun1+11)=$A$2,MONTH(MaySun1+11)=5),MaySun1+11, "")</f>
        <v>41403</v>
      </c>
      <c r="R15" s="16">
        <f>IF(AND(YEAR(MaySun1+12)=$A$2,MONTH(MaySun1+12)=5),MaySun1+12, "")</f>
        <v>41404</v>
      </c>
      <c r="S15" s="16">
        <f>IF(AND(YEAR(MaySun1+13)=$A$2,MONTH(MaySun1+13)=5),MaySun1+13, "")</f>
        <v>41405</v>
      </c>
      <c r="T15" s="17"/>
      <c r="U15" s="17"/>
      <c r="W15" s="25">
        <f>IF(AND(YEAR(AugSun1+7)=$A$2,MONTH(AugSun1+7)=8),AugSun1+7, "")</f>
        <v>41490</v>
      </c>
      <c r="X15" s="25">
        <f>IF(AND(YEAR(AugSun1+8)=$A$2,MONTH(AugSun1+8)=8),AugSun1+8, "")</f>
        <v>41491</v>
      </c>
      <c r="Y15" s="25">
        <f>IF(AND(YEAR(AugSun1+9)=$A$2,MONTH(AugSun1+9)=8),AugSun1+9, "")</f>
        <v>41492</v>
      </c>
      <c r="Z15" s="25">
        <f>IF(AND(YEAR(AugSun1+10)=$A$2,MONTH(AugSun1+10)=8),AugSun1+10, "")</f>
        <v>41493</v>
      </c>
      <c r="AA15" s="25">
        <f>IF(AND(YEAR(AugSun1+11)=$A$2,MONTH(AugSun1+11)=8),AugSun1+11, "")</f>
        <v>41494</v>
      </c>
      <c r="AB15" s="25">
        <f>IF(AND(YEAR(AugSun1+12)=$A$2,MONTH(AugSun1+12)=8),AugSun1+12, "")</f>
        <v>41495</v>
      </c>
      <c r="AC15" s="25">
        <f>IF(AND(YEAR(AugSun1+13)=$A$2,MONTH(AugSun1+13)=8),AugSun1+13, "")</f>
        <v>41496</v>
      </c>
      <c r="AD15" s="25"/>
      <c r="AE15" s="25"/>
      <c r="AF15" s="28"/>
      <c r="AG15" s="25">
        <f>IF(AND(YEAR(NovSun1+7)=$A$2,MONTH(NovSun1+7)=11),NovSun1+7, "")</f>
        <v>41581</v>
      </c>
      <c r="AH15" s="25">
        <f>IF(AND(YEAR(NovSun1+8)=$A$2,MONTH(NovSun1+8)=11),NovSun1+8, "")</f>
        <v>41582</v>
      </c>
      <c r="AI15" s="25">
        <f>IF(AND(YEAR(NovSun1+9)=$A$2,MONTH(NovSun1+9)=11),NovSun1+9, "")</f>
        <v>41583</v>
      </c>
      <c r="AJ15" s="25">
        <f>IF(AND(YEAR(NovSun1+10)=$A$2,MONTH(NovSun1+10)=11),NovSun1+10, "")</f>
        <v>41584</v>
      </c>
      <c r="AK15" s="25">
        <f>IF(AND(YEAR(NovSun1+11)=$A$2,MONTH(NovSun1+11)=11),NovSun1+11, "")</f>
        <v>41585</v>
      </c>
      <c r="AL15" s="25">
        <f>IF(AND(YEAR(NovSun1+12)=$A$2,MONTH(NovSun1+12)=11),NovSun1+12, "")</f>
        <v>41586</v>
      </c>
      <c r="AM15" s="25">
        <f>IF(AND(YEAR(NovSun1+13)=$A$2,MONTH(NovSun1+13)=11),NovSun1+13, "")</f>
        <v>41587</v>
      </c>
      <c r="AN15" s="25"/>
      <c r="AO15" s="25"/>
      <c r="AP15" s="28"/>
      <c r="AQ15" s="29"/>
      <c r="AR15" s="28"/>
      <c r="AS15" s="25">
        <f>IF(AND(YEAR(FebSun1+7)=$A$2,MONTH(FebSun1+7)=2),FebSun1+7, "")</f>
        <v>41308</v>
      </c>
      <c r="AT15" s="25">
        <f>IF(AND(YEAR(FebSun1+8)=$A$2,MONTH(FebSun1+8)=2),FebSun1+8, "")</f>
        <v>41309</v>
      </c>
      <c r="AU15" s="25">
        <f>IF(AND(YEAR(FebSun1+9)=$A$2,MONTH(FebSun1+9)=2),FebSun1+9, "")</f>
        <v>41310</v>
      </c>
      <c r="AV15" s="25">
        <f>IF(AND(YEAR(FebSun1+10)=$A$2,MONTH(FebSun1+10)=2),FebSun1+10, "")</f>
        <v>41311</v>
      </c>
      <c r="AW15" s="25">
        <f>IF(AND(YEAR(FebSun1+11)=$A$2,MONTH(FebSun1+11)=2),FebSun1+11, "")</f>
        <v>41312</v>
      </c>
      <c r="AX15" s="25">
        <f>IF(AND(YEAR(FebSun1+12)=$A$2,MONTH(FebSun1+12)=2),FebSun1+12, "")</f>
        <v>41313</v>
      </c>
      <c r="AY15" s="25">
        <f>IF(AND(YEAR(FebSun1+13)=$A$2,MONTH(FebSun1+13)=2),FebSun1+13, "")</f>
        <v>41314</v>
      </c>
      <c r="AZ15" s="25"/>
      <c r="BA15" s="25"/>
      <c r="BB15" s="28"/>
      <c r="BC15" s="25">
        <f>IF(AND(YEAR(MaySun1+7)=$A$2,MONTH(MaySun1+7)=5),MaySun1+7, "")</f>
        <v>41399</v>
      </c>
      <c r="BD15" s="25">
        <f>IF(AND(YEAR(MaySun1+8)=$A$2,MONTH(MaySun1+8)=5),MaySun1+8, "")</f>
        <v>41400</v>
      </c>
      <c r="BE15" s="25">
        <f>IF(AND(YEAR(MaySun1+9)=$A$2,MONTH(MaySun1+9)=5),MaySun1+9, "")</f>
        <v>41401</v>
      </c>
      <c r="BF15" s="25">
        <f>IF(AND(YEAR(MaySun1+10)=$A$2,MONTH(MaySun1+10)=5),MaySun1+10, "")</f>
        <v>41402</v>
      </c>
      <c r="BG15" s="25">
        <f>IF(AND(YEAR(MaySun1+11)=$A$2,MONTH(MaySun1+11)=5),MaySun1+11, "")</f>
        <v>41403</v>
      </c>
      <c r="BH15" s="25">
        <f>IF(AND(YEAR(MaySun1+12)=$A$2,MONTH(MaySun1+12)=5),MaySun1+12, "")</f>
        <v>41404</v>
      </c>
      <c r="BI15" s="25">
        <f>IF(AND(YEAR(MaySun1+13)=$A$2,MONTH(MaySun1+13)=5),MaySun1+13, "")</f>
        <v>41405</v>
      </c>
      <c r="BJ15" s="25"/>
      <c r="BK15" s="25"/>
      <c r="BM15" s="16">
        <f>IF(AND(YEAR(AugSun1+7)=$A$2,MONTH(AugSun1+7)=8),AugSun1+7, "")</f>
        <v>41490</v>
      </c>
      <c r="BN15" s="16">
        <f>IF(AND(YEAR(AugSun1+8)=$A$2,MONTH(AugSun1+8)=8),AugSun1+8, "")</f>
        <v>41491</v>
      </c>
      <c r="BO15" s="16">
        <f>IF(AND(YEAR(AugSun1+9)=$A$2,MONTH(AugSun1+9)=8),AugSun1+9, "")</f>
        <v>41492</v>
      </c>
      <c r="BP15" s="16">
        <f>IF(AND(YEAR(AugSun1+10)=$A$2,MONTH(AugSun1+10)=8),AugSun1+10, "")</f>
        <v>41493</v>
      </c>
      <c r="BQ15" s="16">
        <f>IF(AND(YEAR(AugSun1+11)=$A$2,MONTH(AugSun1+11)=8),AugSun1+11, "")</f>
        <v>41494</v>
      </c>
      <c r="BR15" s="16">
        <f>IF(AND(YEAR(AugSun1+12)=$A$2,MONTH(AugSun1+12)=8),AugSun1+12, "")</f>
        <v>41495</v>
      </c>
      <c r="BS15" s="16">
        <f>IF(AND(YEAR(AugSun1+13)=$A$2,MONTH(AugSun1+13)=8),AugSun1+13, "")</f>
        <v>41496</v>
      </c>
      <c r="BT15" s="17"/>
      <c r="BU15" s="17"/>
      <c r="BW15" s="16">
        <f>IF(AND(YEAR(NovSun1+7)=$A$2,MONTH(NovSun1+7)=11),NovSun1+7, "")</f>
        <v>41581</v>
      </c>
      <c r="BX15" s="16">
        <f>IF(AND(YEAR(NovSun1+8)=$A$2,MONTH(NovSun1+8)=11),NovSun1+8, "")</f>
        <v>41582</v>
      </c>
      <c r="BY15" s="16">
        <f>IF(AND(YEAR(NovSun1+9)=$A$2,MONTH(NovSun1+9)=11),NovSun1+9, "")</f>
        <v>41583</v>
      </c>
      <c r="BZ15" s="16">
        <f>IF(AND(YEAR(NovSun1+10)=$A$2,MONTH(NovSun1+10)=11),NovSun1+10, "")</f>
        <v>41584</v>
      </c>
      <c r="CA15" s="16">
        <f>IF(AND(YEAR(NovSun1+11)=$A$2,MONTH(NovSun1+11)=11),NovSun1+11, "")</f>
        <v>41585</v>
      </c>
      <c r="CB15" s="16">
        <f>IF(AND(YEAR(NovSun1+12)=$A$2,MONTH(NovSun1+12)=11),NovSun1+12, "")</f>
        <v>41586</v>
      </c>
      <c r="CC15" s="16">
        <f>IF(AND(YEAR(NovSun1+13)=$A$2,MONTH(NovSun1+13)=11),NovSun1+13, "")</f>
        <v>41587</v>
      </c>
      <c r="CD15" s="17"/>
      <c r="CE15" s="17"/>
    </row>
    <row r="16" spans="1:83" s="13" customFormat="1" ht="53.1" customHeight="1">
      <c r="C16" s="14">
        <f>IF(AND(YEAR(FebSun1+14)=$A$2,MONTH(FebSun1+14)=2),FebSun1+14, "")</f>
        <v>41315</v>
      </c>
      <c r="D16" s="14">
        <f>IF(AND(YEAR(FebSun1+15)=$A$2,MONTH(FebSun1+15)=2),FebSun1+15, "")</f>
        <v>41316</v>
      </c>
      <c r="E16" s="14">
        <f>IF(AND(YEAR(FebSun1+16)=$A$2,MONTH(FebSun1+16)=2),FebSun1+16, "")</f>
        <v>41317</v>
      </c>
      <c r="F16" s="14">
        <f>IF(AND(YEAR(FebSun1+17)=$A$2,MONTH(FebSun1+17)=2),FebSun1+17, "")</f>
        <v>41318</v>
      </c>
      <c r="G16" s="14">
        <f>IF(AND(YEAR(FebSun1+18)=$A$2,MONTH(FebSun1+18)=2),FebSun1+18, "")</f>
        <v>41319</v>
      </c>
      <c r="H16" s="14">
        <f>IF(AND(YEAR(FebSun1+19)=$A$2,MONTH(FebSun1+19)=2),FebSun1+19, "")</f>
        <v>41320</v>
      </c>
      <c r="I16" s="14">
        <f>IF(AND(YEAR(FebSun1+20)=$A$2,MONTH(FebSun1+20)=2),FebSun1+20, "")</f>
        <v>41321</v>
      </c>
      <c r="J16" s="15"/>
      <c r="K16" s="15"/>
      <c r="M16" s="14">
        <f>IF(AND(YEAR(MaySun1+14)=$A$2,MONTH(MaySun1+14)=5),MaySun1+14, "")</f>
        <v>41406</v>
      </c>
      <c r="N16" s="14">
        <f>IF(AND(YEAR(MaySun1+15)=$A$2,MONTH(MaySun1+15)=5),MaySun1+15, "")</f>
        <v>41407</v>
      </c>
      <c r="O16" s="14">
        <f>IF(AND(YEAR(MaySun1+16)=$A$2,MONTH(MaySun1+16)=5),MaySun1+16, "")</f>
        <v>41408</v>
      </c>
      <c r="P16" s="14">
        <f>IF(AND(YEAR(MaySun1+17)=$A$2,MONTH(MaySun1+17)=5),MaySun1+17, "")</f>
        <v>41409</v>
      </c>
      <c r="Q16" s="14">
        <f>IF(AND(YEAR(MaySun1+18)=$A$2,MONTH(MaySun1+18)=5),MaySun1+18, "")</f>
        <v>41410</v>
      </c>
      <c r="R16" s="14">
        <f>IF(AND(YEAR(MaySun1+19)=$A$2,MONTH(MaySun1+19)=5),MaySun1+19, "")</f>
        <v>41411</v>
      </c>
      <c r="S16" s="14">
        <f>IF(AND(YEAR(MaySun1+20)=$A$2,MONTH(MaySun1+20)=5),MaySun1+20, "")</f>
        <v>41412</v>
      </c>
      <c r="T16" s="15"/>
      <c r="U16" s="15"/>
      <c r="W16" s="24">
        <f>IF(AND(YEAR(AugSun1+14)=$A$2,MONTH(AugSun1+14)=8),AugSun1+14, "")</f>
        <v>41497</v>
      </c>
      <c r="X16" s="24">
        <f>IF(AND(YEAR(AugSun1+15)=$A$2,MONTH(AugSun1+15)=8),AugSun1+15, "")</f>
        <v>41498</v>
      </c>
      <c r="Y16" s="24">
        <f>IF(AND(YEAR(AugSun1+16)=$A$2,MONTH(AugSun1+16)=8),AugSun1+16, "")</f>
        <v>41499</v>
      </c>
      <c r="Z16" s="24">
        <f>IF(AND(YEAR(AugSun1+17)=$A$2,MONTH(AugSun1+17)=8),AugSun1+17, "")</f>
        <v>41500</v>
      </c>
      <c r="AA16" s="24">
        <f>IF(AND(YEAR(AugSun1+18)=$A$2,MONTH(AugSun1+18)=8),AugSun1+18, "")</f>
        <v>41501</v>
      </c>
      <c r="AB16" s="24">
        <f>IF(AND(YEAR(AugSun1+19)=$A$2,MONTH(AugSun1+19)=8),AugSun1+19, "")</f>
        <v>41502</v>
      </c>
      <c r="AC16" s="24">
        <f>IF(AND(YEAR(AugSun1+20)=$A$2,MONTH(AugSun1+20)=8),AugSun1+20, "")</f>
        <v>41503</v>
      </c>
      <c r="AD16" s="24"/>
      <c r="AE16" s="24"/>
      <c r="AF16" s="28"/>
      <c r="AG16" s="24">
        <f>IF(AND(YEAR(NovSun1+14)=$A$2,MONTH(NovSun1+14)=11),NovSun1+14, "")</f>
        <v>41588</v>
      </c>
      <c r="AH16" s="24">
        <f>IF(AND(YEAR(NovSun1+15)=$A$2,MONTH(NovSun1+15)=11),NovSun1+15, "")</f>
        <v>41589</v>
      </c>
      <c r="AI16" s="24">
        <f>IF(AND(YEAR(NovSun1+16)=$A$2,MONTH(NovSun1+16)=11),NovSun1+16, "")</f>
        <v>41590</v>
      </c>
      <c r="AJ16" s="24">
        <f>IF(AND(YEAR(NovSun1+17)=$A$2,MONTH(NovSun1+17)=11),NovSun1+17, "")</f>
        <v>41591</v>
      </c>
      <c r="AK16" s="24">
        <f>IF(AND(YEAR(NovSun1+18)=$A$2,MONTH(NovSun1+18)=11),NovSun1+18, "")</f>
        <v>41592</v>
      </c>
      <c r="AL16" s="24">
        <f>IF(AND(YEAR(NovSun1+19)=$A$2,MONTH(NovSun1+19)=11),NovSun1+19, "")</f>
        <v>41593</v>
      </c>
      <c r="AM16" s="24">
        <f>IF(AND(YEAR(NovSun1+20)=$A$2,MONTH(NovSun1+20)=11),NovSun1+20, "")</f>
        <v>41594</v>
      </c>
      <c r="AN16" s="24"/>
      <c r="AO16" s="24"/>
      <c r="AP16" s="28"/>
      <c r="AQ16" s="29"/>
      <c r="AR16" s="28"/>
      <c r="AS16" s="24">
        <f>IF(AND(YEAR(FebSun1+14)=$A$2,MONTH(FebSun1+14)=2),FebSun1+14, "")</f>
        <v>41315</v>
      </c>
      <c r="AT16" s="24">
        <f>IF(AND(YEAR(FebSun1+15)=$A$2,MONTH(FebSun1+15)=2),FebSun1+15, "")</f>
        <v>41316</v>
      </c>
      <c r="AU16" s="24">
        <f>IF(AND(YEAR(FebSun1+16)=$A$2,MONTH(FebSun1+16)=2),FebSun1+16, "")</f>
        <v>41317</v>
      </c>
      <c r="AV16" s="24">
        <f>IF(AND(YEAR(FebSun1+17)=$A$2,MONTH(FebSun1+17)=2),FebSun1+17, "")</f>
        <v>41318</v>
      </c>
      <c r="AW16" s="24">
        <f>IF(AND(YEAR(FebSun1+18)=$A$2,MONTH(FebSun1+18)=2),FebSun1+18, "")</f>
        <v>41319</v>
      </c>
      <c r="AX16" s="24">
        <f>IF(AND(YEAR(FebSun1+19)=$A$2,MONTH(FebSun1+19)=2),FebSun1+19, "")</f>
        <v>41320</v>
      </c>
      <c r="AY16" s="24">
        <f>IF(AND(YEAR(FebSun1+20)=$A$2,MONTH(FebSun1+20)=2),FebSun1+20, "")</f>
        <v>41321</v>
      </c>
      <c r="AZ16" s="24"/>
      <c r="BA16" s="24"/>
      <c r="BB16" s="28"/>
      <c r="BC16" s="24">
        <f>IF(AND(YEAR(MaySun1+14)=$A$2,MONTH(MaySun1+14)=5),MaySun1+14, "")</f>
        <v>41406</v>
      </c>
      <c r="BD16" s="24">
        <f>IF(AND(YEAR(MaySun1+15)=$A$2,MONTH(MaySun1+15)=5),MaySun1+15, "")</f>
        <v>41407</v>
      </c>
      <c r="BE16" s="24">
        <f>IF(AND(YEAR(MaySun1+16)=$A$2,MONTH(MaySun1+16)=5),MaySun1+16, "")</f>
        <v>41408</v>
      </c>
      <c r="BF16" s="24">
        <f>IF(AND(YEAR(MaySun1+17)=$A$2,MONTH(MaySun1+17)=5),MaySun1+17, "")</f>
        <v>41409</v>
      </c>
      <c r="BG16" s="24">
        <f>IF(AND(YEAR(MaySun1+18)=$A$2,MONTH(MaySun1+18)=5),MaySun1+18, "")</f>
        <v>41410</v>
      </c>
      <c r="BH16" s="24">
        <f>IF(AND(YEAR(MaySun1+19)=$A$2,MONTH(MaySun1+19)=5),MaySun1+19, "")</f>
        <v>41411</v>
      </c>
      <c r="BI16" s="24">
        <f>IF(AND(YEAR(MaySun1+20)=$A$2,MONTH(MaySun1+20)=5),MaySun1+20, "")</f>
        <v>41412</v>
      </c>
      <c r="BJ16" s="24"/>
      <c r="BK16" s="24"/>
      <c r="BM16" s="14">
        <f>IF(AND(YEAR(AugSun1+14)=$A$2,MONTH(AugSun1+14)=8),AugSun1+14, "")</f>
        <v>41497</v>
      </c>
      <c r="BN16" s="14">
        <f>IF(AND(YEAR(AugSun1+15)=$A$2,MONTH(AugSun1+15)=8),AugSun1+15, "")</f>
        <v>41498</v>
      </c>
      <c r="BO16" s="14">
        <f>IF(AND(YEAR(AugSun1+16)=$A$2,MONTH(AugSun1+16)=8),AugSun1+16, "")</f>
        <v>41499</v>
      </c>
      <c r="BP16" s="14">
        <f>IF(AND(YEAR(AugSun1+17)=$A$2,MONTH(AugSun1+17)=8),AugSun1+17, "")</f>
        <v>41500</v>
      </c>
      <c r="BQ16" s="14">
        <f>IF(AND(YEAR(AugSun1+18)=$A$2,MONTH(AugSun1+18)=8),AugSun1+18, "")</f>
        <v>41501</v>
      </c>
      <c r="BR16" s="14">
        <f>IF(AND(YEAR(AugSun1+19)=$A$2,MONTH(AugSun1+19)=8),AugSun1+19, "")</f>
        <v>41502</v>
      </c>
      <c r="BS16" s="14">
        <f>IF(AND(YEAR(AugSun1+20)=$A$2,MONTH(AugSun1+20)=8),AugSun1+20, "")</f>
        <v>41503</v>
      </c>
      <c r="BT16" s="15"/>
      <c r="BU16" s="15"/>
      <c r="BW16" s="14">
        <f>IF(AND(YEAR(NovSun1+14)=$A$2,MONTH(NovSun1+14)=11),NovSun1+14, "")</f>
        <v>41588</v>
      </c>
      <c r="BX16" s="14">
        <f>IF(AND(YEAR(NovSun1+15)=$A$2,MONTH(NovSun1+15)=11),NovSun1+15, "")</f>
        <v>41589</v>
      </c>
      <c r="BY16" s="14">
        <f>IF(AND(YEAR(NovSun1+16)=$A$2,MONTH(NovSun1+16)=11),NovSun1+16, "")</f>
        <v>41590</v>
      </c>
      <c r="BZ16" s="14">
        <f>IF(AND(YEAR(NovSun1+17)=$A$2,MONTH(NovSun1+17)=11),NovSun1+17, "")</f>
        <v>41591</v>
      </c>
      <c r="CA16" s="14">
        <f>IF(AND(YEAR(NovSun1+18)=$A$2,MONTH(NovSun1+18)=11),NovSun1+18, "")</f>
        <v>41592</v>
      </c>
      <c r="CB16" s="14">
        <f>IF(AND(YEAR(NovSun1+19)=$A$2,MONTH(NovSun1+19)=11),NovSun1+19, "")</f>
        <v>41593</v>
      </c>
      <c r="CC16" s="14">
        <f>IF(AND(YEAR(NovSun1+20)=$A$2,MONTH(NovSun1+20)=11),NovSun1+20, "")</f>
        <v>41594</v>
      </c>
      <c r="CD16" s="15"/>
      <c r="CE16" s="15"/>
    </row>
    <row r="17" spans="2:83" s="13" customFormat="1" ht="53.1" customHeight="1">
      <c r="C17" s="16">
        <f>IF(AND(YEAR(FebSun1+21)=$A$2,MONTH(FebSun1+21)=2),FebSun1+21, "")</f>
        <v>41322</v>
      </c>
      <c r="D17" s="16">
        <f>IF(AND(YEAR(FebSun1+22)=$A$2,MONTH(FebSun1+22)=2),FebSun1+22, "")</f>
        <v>41323</v>
      </c>
      <c r="E17" s="16">
        <f>IF(AND(YEAR(FebSun1+23)=$A$2,MONTH(FebSun1+23)=2),FebSun1+23, "")</f>
        <v>41324</v>
      </c>
      <c r="F17" s="16">
        <f>IF(AND(YEAR(FebSun1+24)=$A$2,MONTH(FebSun1+24)=2),FebSun1+24, "")</f>
        <v>41325</v>
      </c>
      <c r="G17" s="16">
        <f>IF(AND(YEAR(FebSun1+25)=$A$2,MONTH(FebSun1+25)=2),FebSun1+25, "")</f>
        <v>41326</v>
      </c>
      <c r="H17" s="16">
        <f>IF(AND(YEAR(FebSun1+26)=$A$2,MONTH(FebSun1+26)=2),FebSun1+26, "")</f>
        <v>41327</v>
      </c>
      <c r="I17" s="16">
        <f>IF(AND(YEAR(FebSun1+27)=$A$2,MONTH(FebSun1+27)=2),FebSun1+27, "")</f>
        <v>41328</v>
      </c>
      <c r="J17" s="17"/>
      <c r="K17" s="17"/>
      <c r="M17" s="16">
        <f>IF(AND(YEAR(MaySun1+21)=$A$2,MONTH(MaySun1+21)=5),MaySun1+21, "")</f>
        <v>41413</v>
      </c>
      <c r="N17" s="16">
        <f>IF(AND(YEAR(MaySun1+22)=$A$2,MONTH(MaySun1+22)=5),MaySun1+22, "")</f>
        <v>41414</v>
      </c>
      <c r="O17" s="16">
        <f>IF(AND(YEAR(MaySun1+23)=$A$2,MONTH(MaySun1+23)=5),MaySun1+23, "")</f>
        <v>41415</v>
      </c>
      <c r="P17" s="16">
        <f>IF(AND(YEAR(MaySun1+24)=$A$2,MONTH(MaySun1+24)=5),MaySun1+24, "")</f>
        <v>41416</v>
      </c>
      <c r="Q17" s="16">
        <f>IF(AND(YEAR(MaySun1+25)=$A$2,MONTH(MaySun1+25)=5),MaySun1+25, "")</f>
        <v>41417</v>
      </c>
      <c r="R17" s="16">
        <f>IF(AND(YEAR(MaySun1+26)=$A$2,MONTH(MaySun1+26)=5),MaySun1+26, "")</f>
        <v>41418</v>
      </c>
      <c r="S17" s="16">
        <f>IF(AND(YEAR(MaySun1+27)=$A$2,MONTH(MaySun1+27)=5),MaySun1+27, "")</f>
        <v>41419</v>
      </c>
      <c r="T17" s="17"/>
      <c r="U17" s="17"/>
      <c r="W17" s="25">
        <f>IF(AND(YEAR(AugSun1+21)=$A$2,MONTH(AugSun1+21)=8),AugSun1+21, "")</f>
        <v>41504</v>
      </c>
      <c r="X17" s="25">
        <f>IF(AND(YEAR(AugSun1+22)=$A$2,MONTH(AugSun1+22)=8),AugSun1+22, "")</f>
        <v>41505</v>
      </c>
      <c r="Y17" s="25">
        <f>IF(AND(YEAR(AugSun1+23)=$A$2,MONTH(AugSun1+23)=8),AugSun1+23, "")</f>
        <v>41506</v>
      </c>
      <c r="Z17" s="25">
        <f>IF(AND(YEAR(AugSun1+24)=$A$2,MONTH(AugSun1+24)=8),AugSun1+24, "")</f>
        <v>41507</v>
      </c>
      <c r="AA17" s="25">
        <f>IF(AND(YEAR(AugSun1+25)=$A$2,MONTH(AugSun1+25)=8),AugSun1+25, "")</f>
        <v>41508</v>
      </c>
      <c r="AB17" s="25">
        <f>IF(AND(YEAR(AugSun1+26)=$A$2,MONTH(AugSun1+26)=8),AugSun1+26, "")</f>
        <v>41509</v>
      </c>
      <c r="AC17" s="25">
        <f>IF(AND(YEAR(AugSun1+27)=$A$2,MONTH(AugSun1+27)=8),AugSun1+27, "")</f>
        <v>41510</v>
      </c>
      <c r="AD17" s="25"/>
      <c r="AE17" s="25"/>
      <c r="AF17" s="28"/>
      <c r="AG17" s="25">
        <f>IF(AND(YEAR(NovSun1+21)=$A$2,MONTH(NovSun1+21)=11),NovSun1+21, "")</f>
        <v>41595</v>
      </c>
      <c r="AH17" s="25">
        <f>IF(AND(YEAR(NovSun1+22)=$A$2,MONTH(NovSun1+22)=11),NovSun1+22, "")</f>
        <v>41596</v>
      </c>
      <c r="AI17" s="25">
        <f>IF(AND(YEAR(NovSun1+23)=$A$2,MONTH(NovSun1+23)=11),NovSun1+23, "")</f>
        <v>41597</v>
      </c>
      <c r="AJ17" s="25">
        <f>IF(AND(YEAR(NovSun1+24)=$A$2,MONTH(NovSun1+24)=11),NovSun1+24, "")</f>
        <v>41598</v>
      </c>
      <c r="AK17" s="25">
        <f>IF(AND(YEAR(NovSun1+25)=$A$2,MONTH(NovSun1+25)=11),NovSun1+25, "")</f>
        <v>41599</v>
      </c>
      <c r="AL17" s="25">
        <f>IF(AND(YEAR(NovSun1+26)=$A$2,MONTH(NovSun1+26)=11),NovSun1+26, "")</f>
        <v>41600</v>
      </c>
      <c r="AM17" s="25">
        <f>IF(AND(YEAR(NovSun1+27)=$A$2,MONTH(NovSun1+27)=11),NovSun1+27, "")</f>
        <v>41601</v>
      </c>
      <c r="AN17" s="25"/>
      <c r="AO17" s="25"/>
      <c r="AP17" s="28"/>
      <c r="AQ17" s="29"/>
      <c r="AR17" s="28"/>
      <c r="AS17" s="25">
        <f>IF(AND(YEAR(FebSun1+21)=$A$2,MONTH(FebSun1+21)=2),FebSun1+21, "")</f>
        <v>41322</v>
      </c>
      <c r="AT17" s="25">
        <f>IF(AND(YEAR(FebSun1+22)=$A$2,MONTH(FebSun1+22)=2),FebSun1+22, "")</f>
        <v>41323</v>
      </c>
      <c r="AU17" s="25">
        <f>IF(AND(YEAR(FebSun1+23)=$A$2,MONTH(FebSun1+23)=2),FebSun1+23, "")</f>
        <v>41324</v>
      </c>
      <c r="AV17" s="25">
        <f>IF(AND(YEAR(FebSun1+24)=$A$2,MONTH(FebSun1+24)=2),FebSun1+24, "")</f>
        <v>41325</v>
      </c>
      <c r="AW17" s="25">
        <f>IF(AND(YEAR(FebSun1+25)=$A$2,MONTH(FebSun1+25)=2),FebSun1+25, "")</f>
        <v>41326</v>
      </c>
      <c r="AX17" s="25">
        <f>IF(AND(YEAR(FebSun1+26)=$A$2,MONTH(FebSun1+26)=2),FebSun1+26, "")</f>
        <v>41327</v>
      </c>
      <c r="AY17" s="25">
        <f>IF(AND(YEAR(FebSun1+27)=$A$2,MONTH(FebSun1+27)=2),FebSun1+27, "")</f>
        <v>41328</v>
      </c>
      <c r="AZ17" s="25"/>
      <c r="BA17" s="25"/>
      <c r="BB17" s="28"/>
      <c r="BC17" s="25">
        <f>IF(AND(YEAR(MaySun1+21)=$A$2,MONTH(MaySun1+21)=5),MaySun1+21, "")</f>
        <v>41413</v>
      </c>
      <c r="BD17" s="25">
        <f>IF(AND(YEAR(MaySun1+22)=$A$2,MONTH(MaySun1+22)=5),MaySun1+22, "")</f>
        <v>41414</v>
      </c>
      <c r="BE17" s="25">
        <f>IF(AND(YEAR(MaySun1+23)=$A$2,MONTH(MaySun1+23)=5),MaySun1+23, "")</f>
        <v>41415</v>
      </c>
      <c r="BF17" s="25">
        <f>IF(AND(YEAR(MaySun1+24)=$A$2,MONTH(MaySun1+24)=5),MaySun1+24, "")</f>
        <v>41416</v>
      </c>
      <c r="BG17" s="25">
        <f>IF(AND(YEAR(MaySun1+25)=$A$2,MONTH(MaySun1+25)=5),MaySun1+25, "")</f>
        <v>41417</v>
      </c>
      <c r="BH17" s="25">
        <f>IF(AND(YEAR(MaySun1+26)=$A$2,MONTH(MaySun1+26)=5),MaySun1+26, "")</f>
        <v>41418</v>
      </c>
      <c r="BI17" s="25">
        <f>IF(AND(YEAR(MaySun1+27)=$A$2,MONTH(MaySun1+27)=5),MaySun1+27, "")</f>
        <v>41419</v>
      </c>
      <c r="BJ17" s="25"/>
      <c r="BK17" s="25"/>
      <c r="BM17" s="16">
        <f>IF(AND(YEAR(AugSun1+21)=$A$2,MONTH(AugSun1+21)=8),AugSun1+21, "")</f>
        <v>41504</v>
      </c>
      <c r="BN17" s="16">
        <f>IF(AND(YEAR(AugSun1+22)=$A$2,MONTH(AugSun1+22)=8),AugSun1+22, "")</f>
        <v>41505</v>
      </c>
      <c r="BO17" s="16">
        <f>IF(AND(YEAR(AugSun1+23)=$A$2,MONTH(AugSun1+23)=8),AugSun1+23, "")</f>
        <v>41506</v>
      </c>
      <c r="BP17" s="16">
        <f>IF(AND(YEAR(AugSun1+24)=$A$2,MONTH(AugSun1+24)=8),AugSun1+24, "")</f>
        <v>41507</v>
      </c>
      <c r="BQ17" s="16">
        <f>IF(AND(YEAR(AugSun1+25)=$A$2,MONTH(AugSun1+25)=8),AugSun1+25, "")</f>
        <v>41508</v>
      </c>
      <c r="BR17" s="16">
        <f>IF(AND(YEAR(AugSun1+26)=$A$2,MONTH(AugSun1+26)=8),AugSun1+26, "")</f>
        <v>41509</v>
      </c>
      <c r="BS17" s="16">
        <f>IF(AND(YEAR(AugSun1+27)=$A$2,MONTH(AugSun1+27)=8),AugSun1+27, "")</f>
        <v>41510</v>
      </c>
      <c r="BT17" s="17"/>
      <c r="BU17" s="17"/>
      <c r="BW17" s="16">
        <f>IF(AND(YEAR(NovSun1+21)=$A$2,MONTH(NovSun1+21)=11),NovSun1+21, "")</f>
        <v>41595</v>
      </c>
      <c r="BX17" s="16">
        <f>IF(AND(YEAR(NovSun1+22)=$A$2,MONTH(NovSun1+22)=11),NovSun1+22, "")</f>
        <v>41596</v>
      </c>
      <c r="BY17" s="16">
        <f>IF(AND(YEAR(NovSun1+23)=$A$2,MONTH(NovSun1+23)=11),NovSun1+23, "")</f>
        <v>41597</v>
      </c>
      <c r="BZ17" s="16">
        <f>IF(AND(YEAR(NovSun1+24)=$A$2,MONTH(NovSun1+24)=11),NovSun1+24, "")</f>
        <v>41598</v>
      </c>
      <c r="CA17" s="16">
        <f>IF(AND(YEAR(NovSun1+25)=$A$2,MONTH(NovSun1+25)=11),NovSun1+25, "")</f>
        <v>41599</v>
      </c>
      <c r="CB17" s="16">
        <f>IF(AND(YEAR(NovSun1+26)=$A$2,MONTH(NovSun1+26)=11),NovSun1+26, "")</f>
        <v>41600</v>
      </c>
      <c r="CC17" s="16">
        <f>IF(AND(YEAR(NovSun1+27)=$A$2,MONTH(NovSun1+27)=11),NovSun1+27, "")</f>
        <v>41601</v>
      </c>
      <c r="CD17" s="17"/>
      <c r="CE17" s="17"/>
    </row>
    <row r="18" spans="2:83" s="13" customFormat="1" ht="53.1" customHeight="1">
      <c r="C18" s="14">
        <f>IF(AND(YEAR(FebSun1+28)=$A$2,MONTH(FebSun1+28)=2),FebSun1+28, "")</f>
        <v>41329</v>
      </c>
      <c r="D18" s="14">
        <f>IF(AND(YEAR(FebSun1+29)=$A$2,MONTH(FebSun1+29)=2),FebSun1+29, "")</f>
        <v>41330</v>
      </c>
      <c r="E18" s="14">
        <f>IF(AND(YEAR(FebSun1+30)=$A$2,MONTH(FebSun1+30)=2),FebSun1+30, "")</f>
        <v>41331</v>
      </c>
      <c r="F18" s="14">
        <f>IF(AND(YEAR(FebSun1+31)=$A$2,MONTH(FebSun1+31)=2),FebSun1+31, "")</f>
        <v>41332</v>
      </c>
      <c r="G18" s="14">
        <f>IF(AND(YEAR(FebSun1+32)=$A$2,MONTH(FebSun1+32)=2),FebSun1+32, "")</f>
        <v>41333</v>
      </c>
      <c r="H18" s="14" t="str">
        <f>IF(AND(YEAR(FebSun1+33)=$A$2,MONTH(FebSun1+33)=2),FebSun1+33, "")</f>
        <v/>
      </c>
      <c r="I18" s="14" t="str">
        <f>IF(AND(YEAR(FebSun1+34)=$A$2,MONTH(FebSun1+34)=2),FebSun1+34, "")</f>
        <v/>
      </c>
      <c r="J18" s="15"/>
      <c r="K18" s="15"/>
      <c r="M18" s="14">
        <f>IF(AND(YEAR(MaySun1+28)=$A$2,MONTH(MaySun1+28)=5),MaySun1+28, "")</f>
        <v>41420</v>
      </c>
      <c r="N18" s="14">
        <f>IF(AND(YEAR(MaySun1+29)=$A$2,MONTH(MaySun1+29)=5),MaySun1+29, "")</f>
        <v>41421</v>
      </c>
      <c r="O18" s="14">
        <f>IF(AND(YEAR(MaySun1+30)=$A$2,MONTH(MaySun1+30)=5),MaySun1+30, "")</f>
        <v>41422</v>
      </c>
      <c r="P18" s="14">
        <f>IF(AND(YEAR(MaySun1+31)=$A$2,MONTH(MaySun1+31)=5),MaySun1+31, "")</f>
        <v>41423</v>
      </c>
      <c r="Q18" s="14">
        <f>IF(AND(YEAR(MaySun1+32)=$A$2,MONTH(MaySun1+32)=5),MaySun1+32, "")</f>
        <v>41424</v>
      </c>
      <c r="R18" s="14">
        <f>IF(AND(YEAR(MaySun1+33)=$A$2,MONTH(MaySun1+33)=5),MaySun1+33, "")</f>
        <v>41425</v>
      </c>
      <c r="S18" s="14" t="str">
        <f>IF(AND(YEAR(MaySun1+34)=$A$2,MONTH(MaySun1+34)=5),MaySun1+34, "")</f>
        <v/>
      </c>
      <c r="T18" s="15"/>
      <c r="U18" s="15"/>
      <c r="W18" s="24">
        <f>IF(AND(YEAR(AugSun1+28)=$A$2,MONTH(AugSun1+28)=8),AugSun1+28, "")</f>
        <v>41511</v>
      </c>
      <c r="X18" s="24">
        <f>IF(AND(YEAR(AugSun1+29)=$A$2,MONTH(AugSun1+29)=8),AugSun1+29, "")</f>
        <v>41512</v>
      </c>
      <c r="Y18" s="24">
        <f>IF(AND(YEAR(AugSun1+30)=$A$2,MONTH(AugSun1+30)=8),AugSun1+30, "")</f>
        <v>41513</v>
      </c>
      <c r="Z18" s="24">
        <f>IF(AND(YEAR(AugSun1+31)=$A$2,MONTH(AugSun1+31)=8),AugSun1+31, "")</f>
        <v>41514</v>
      </c>
      <c r="AA18" s="24">
        <f>IF(AND(YEAR(AugSun1+32)=$A$2,MONTH(AugSun1+32)=8),AugSun1+32, "")</f>
        <v>41515</v>
      </c>
      <c r="AB18" s="24">
        <f>IF(AND(YEAR(AugSun1+33)=$A$2,MONTH(AugSun1+33)=8),AugSun1+33, "")</f>
        <v>41516</v>
      </c>
      <c r="AC18" s="24">
        <f>IF(AND(YEAR(AugSun1+34)=$A$2,MONTH(AugSun1+34)=8),AugSun1+34, "")</f>
        <v>41517</v>
      </c>
      <c r="AD18" s="24"/>
      <c r="AE18" s="24"/>
      <c r="AF18" s="28"/>
      <c r="AG18" s="24">
        <f>IF(AND(YEAR(NovSun1+28)=$A$2,MONTH(NovSun1+28)=11),NovSun1+28, "")</f>
        <v>41602</v>
      </c>
      <c r="AH18" s="24">
        <f>IF(AND(YEAR(NovSun1+29)=$A$2,MONTH(NovSun1+29)=11),NovSun1+29, "")</f>
        <v>41603</v>
      </c>
      <c r="AI18" s="24">
        <f>IF(AND(YEAR(NovSun1+30)=$A$2,MONTH(NovSun1+30)=11),NovSun1+30, "")</f>
        <v>41604</v>
      </c>
      <c r="AJ18" s="24">
        <f>IF(AND(YEAR(NovSun1+31)=$A$2,MONTH(NovSun1+31)=11),NovSun1+31, "")</f>
        <v>41605</v>
      </c>
      <c r="AK18" s="24">
        <f>IF(AND(YEAR(NovSun1+32)=$A$2,MONTH(NovSun1+32)=11),NovSun1+32, "")</f>
        <v>41606</v>
      </c>
      <c r="AL18" s="24">
        <f>IF(AND(YEAR(NovSun1+33)=$A$2,MONTH(NovSun1+33)=11),NovSun1+33, "")</f>
        <v>41607</v>
      </c>
      <c r="AM18" s="24">
        <f>IF(AND(YEAR(NovSun1+34)=$A$2,MONTH(NovSun1+34)=11),NovSun1+34, "")</f>
        <v>41608</v>
      </c>
      <c r="AN18" s="24"/>
      <c r="AO18" s="24"/>
      <c r="AP18" s="28"/>
      <c r="AQ18" s="29"/>
      <c r="AR18" s="28"/>
      <c r="AS18" s="24">
        <f>IF(AND(YEAR(FebSun1+28)=$A$2,MONTH(FebSun1+28)=2),FebSun1+28, "")</f>
        <v>41329</v>
      </c>
      <c r="AT18" s="24">
        <f>IF(AND(YEAR(FebSun1+29)=$A$2,MONTH(FebSun1+29)=2),FebSun1+29, "")</f>
        <v>41330</v>
      </c>
      <c r="AU18" s="24">
        <f>IF(AND(YEAR(FebSun1+30)=$A$2,MONTH(FebSun1+30)=2),FebSun1+30, "")</f>
        <v>41331</v>
      </c>
      <c r="AV18" s="24">
        <f>IF(AND(YEAR(FebSun1+31)=$A$2,MONTH(FebSun1+31)=2),FebSun1+31, "")</f>
        <v>41332</v>
      </c>
      <c r="AW18" s="24">
        <f>IF(AND(YEAR(FebSun1+32)=$A$2,MONTH(FebSun1+32)=2),FebSun1+32, "")</f>
        <v>41333</v>
      </c>
      <c r="AX18" s="24" t="str">
        <f>IF(AND(YEAR(FebSun1+33)=$A$2,MONTH(FebSun1+33)=2),FebSun1+33, "")</f>
        <v/>
      </c>
      <c r="AY18" s="24" t="str">
        <f>IF(AND(YEAR(FebSun1+34)=$A$2,MONTH(FebSun1+34)=2),FebSun1+34, "")</f>
        <v/>
      </c>
      <c r="AZ18" s="24"/>
      <c r="BA18" s="24"/>
      <c r="BB18" s="28"/>
      <c r="BC18" s="24">
        <f>IF(AND(YEAR(MaySun1+28)=$A$2,MONTH(MaySun1+28)=5),MaySun1+28, "")</f>
        <v>41420</v>
      </c>
      <c r="BD18" s="24">
        <f>IF(AND(YEAR(MaySun1+29)=$A$2,MONTH(MaySun1+29)=5),MaySun1+29, "")</f>
        <v>41421</v>
      </c>
      <c r="BE18" s="24">
        <f>IF(AND(YEAR(MaySun1+30)=$A$2,MONTH(MaySun1+30)=5),MaySun1+30, "")</f>
        <v>41422</v>
      </c>
      <c r="BF18" s="24">
        <f>IF(AND(YEAR(MaySun1+31)=$A$2,MONTH(MaySun1+31)=5),MaySun1+31, "")</f>
        <v>41423</v>
      </c>
      <c r="BG18" s="24">
        <f>IF(AND(YEAR(MaySun1+32)=$A$2,MONTH(MaySun1+32)=5),MaySun1+32, "")</f>
        <v>41424</v>
      </c>
      <c r="BH18" s="24">
        <f>IF(AND(YEAR(MaySun1+33)=$A$2,MONTH(MaySun1+33)=5),MaySun1+33, "")</f>
        <v>41425</v>
      </c>
      <c r="BI18" s="24" t="str">
        <f>IF(AND(YEAR(MaySun1+34)=$A$2,MONTH(MaySun1+34)=5),MaySun1+34, "")</f>
        <v/>
      </c>
      <c r="BJ18" s="24"/>
      <c r="BK18" s="24"/>
      <c r="BM18" s="14">
        <f>IF(AND(YEAR(AugSun1+28)=$A$2,MONTH(AugSun1+28)=8),AugSun1+28, "")</f>
        <v>41511</v>
      </c>
      <c r="BN18" s="14">
        <f>IF(AND(YEAR(AugSun1+29)=$A$2,MONTH(AugSun1+29)=8),AugSun1+29, "")</f>
        <v>41512</v>
      </c>
      <c r="BO18" s="14">
        <f>IF(AND(YEAR(AugSun1+30)=$A$2,MONTH(AugSun1+30)=8),AugSun1+30, "")</f>
        <v>41513</v>
      </c>
      <c r="BP18" s="14">
        <f>IF(AND(YEAR(AugSun1+31)=$A$2,MONTH(AugSun1+31)=8),AugSun1+31, "")</f>
        <v>41514</v>
      </c>
      <c r="BQ18" s="14">
        <f>IF(AND(YEAR(AugSun1+32)=$A$2,MONTH(AugSun1+32)=8),AugSun1+32, "")</f>
        <v>41515</v>
      </c>
      <c r="BR18" s="14">
        <f>IF(AND(YEAR(AugSun1+33)=$A$2,MONTH(AugSun1+33)=8),AugSun1+33, "")</f>
        <v>41516</v>
      </c>
      <c r="BS18" s="14">
        <f>IF(AND(YEAR(AugSun1+34)=$A$2,MONTH(AugSun1+34)=8),AugSun1+34, "")</f>
        <v>41517</v>
      </c>
      <c r="BT18" s="15"/>
      <c r="BU18" s="15"/>
      <c r="BW18" s="14">
        <f>IF(AND(YEAR(NovSun1+28)=$A$2,MONTH(NovSun1+28)=11),NovSun1+28, "")</f>
        <v>41602</v>
      </c>
      <c r="BX18" s="14">
        <f>IF(AND(YEAR(NovSun1+29)=$A$2,MONTH(NovSun1+29)=11),NovSun1+29, "")</f>
        <v>41603</v>
      </c>
      <c r="BY18" s="14">
        <f>IF(AND(YEAR(NovSun1+30)=$A$2,MONTH(NovSun1+30)=11),NovSun1+30, "")</f>
        <v>41604</v>
      </c>
      <c r="BZ18" s="14">
        <f>IF(AND(YEAR(NovSun1+31)=$A$2,MONTH(NovSun1+31)=11),NovSun1+31, "")</f>
        <v>41605</v>
      </c>
      <c r="CA18" s="14">
        <f>IF(AND(YEAR(NovSun1+32)=$A$2,MONTH(NovSun1+32)=11),NovSun1+32, "")</f>
        <v>41606</v>
      </c>
      <c r="CB18" s="14">
        <f>IF(AND(YEAR(NovSun1+33)=$A$2,MONTH(NovSun1+33)=11),NovSun1+33, "")</f>
        <v>41607</v>
      </c>
      <c r="CC18" s="14">
        <f>IF(AND(YEAR(NovSun1+34)=$A$2,MONTH(NovSun1+34)=11),NovSun1+34, "")</f>
        <v>41608</v>
      </c>
      <c r="CD18" s="15"/>
      <c r="CE18" s="15"/>
    </row>
    <row r="19" spans="2:83" ht="53.1" customHeight="1">
      <c r="C19" s="7"/>
      <c r="D19" s="7"/>
      <c r="E19" s="7"/>
      <c r="F19" s="7"/>
      <c r="G19" s="7"/>
      <c r="H19" s="7"/>
      <c r="I19" s="7"/>
      <c r="J19" s="7"/>
      <c r="K19" s="7"/>
      <c r="L19" s="8"/>
      <c r="M19" s="7"/>
      <c r="N19" s="7"/>
      <c r="O19" s="7"/>
      <c r="P19" s="7"/>
      <c r="Q19" s="7"/>
      <c r="R19" s="7"/>
      <c r="S19" s="7"/>
      <c r="T19" s="7"/>
      <c r="U19" s="7"/>
      <c r="V19" s="8"/>
      <c r="W19" s="30"/>
      <c r="X19" s="31"/>
      <c r="Y19" s="31"/>
      <c r="Z19" s="31"/>
      <c r="AA19" s="31"/>
      <c r="AB19" s="31"/>
      <c r="AC19" s="31"/>
      <c r="AD19" s="31"/>
      <c r="AE19" s="32"/>
      <c r="AF19" s="8"/>
      <c r="AG19" s="30"/>
      <c r="AH19" s="31"/>
      <c r="AI19" s="31"/>
      <c r="AJ19" s="31"/>
      <c r="AK19" s="31"/>
      <c r="AL19" s="31"/>
      <c r="AM19" s="31"/>
      <c r="AN19" s="31"/>
      <c r="AO19" s="32"/>
      <c r="AQ19" s="35"/>
      <c r="AS19" s="30"/>
      <c r="AT19" s="31"/>
      <c r="AU19" s="31"/>
      <c r="AV19" s="31"/>
      <c r="AW19" s="31"/>
      <c r="AX19" s="31"/>
      <c r="AY19" s="31"/>
      <c r="AZ19" s="31"/>
      <c r="BA19" s="32"/>
      <c r="BB19" s="8"/>
      <c r="BC19" s="30"/>
      <c r="BD19" s="31"/>
      <c r="BE19" s="31"/>
      <c r="BF19" s="31"/>
      <c r="BG19" s="31"/>
      <c r="BH19" s="31"/>
      <c r="BI19" s="31"/>
      <c r="BJ19" s="31"/>
      <c r="BK19" s="32"/>
      <c r="BL19" s="8"/>
      <c r="BM19" s="7"/>
      <c r="BN19" s="7"/>
      <c r="BO19" s="7"/>
      <c r="BP19" s="7"/>
      <c r="BQ19" s="7"/>
      <c r="BR19" s="7"/>
      <c r="BS19" s="7"/>
      <c r="BT19" s="7"/>
      <c r="BU19" s="7"/>
      <c r="BV19" s="8"/>
      <c r="BW19" s="7"/>
      <c r="BX19" s="7"/>
      <c r="BY19" s="7"/>
      <c r="BZ19" s="7"/>
      <c r="CA19" s="7"/>
      <c r="CB19" s="7"/>
      <c r="CC19" s="7"/>
      <c r="CD19" s="7"/>
      <c r="CE19" s="7"/>
    </row>
    <row r="20" spans="2:83" ht="53.1" customHeight="1">
      <c r="B20" s="3"/>
      <c r="C20" s="6"/>
      <c r="D20" s="6"/>
      <c r="E20" s="6"/>
      <c r="F20" s="6"/>
      <c r="G20" s="6"/>
      <c r="H20" s="6"/>
      <c r="I20" s="6"/>
      <c r="J20" s="6"/>
      <c r="K20" s="6"/>
      <c r="L20" s="3"/>
      <c r="M20" s="6"/>
      <c r="N20" s="6"/>
      <c r="O20" s="6"/>
      <c r="P20" s="6"/>
      <c r="Q20" s="6"/>
      <c r="R20" s="6"/>
      <c r="S20" s="6"/>
      <c r="T20" s="6"/>
      <c r="U20" s="6"/>
      <c r="V20" s="3"/>
      <c r="W20" s="6"/>
      <c r="X20" s="6"/>
      <c r="Y20" s="6"/>
      <c r="Z20" s="6"/>
      <c r="AA20" s="6"/>
      <c r="AB20" s="6"/>
      <c r="AC20" s="6"/>
      <c r="AD20" s="6"/>
      <c r="AE20" s="6"/>
      <c r="AF20" s="3"/>
      <c r="AG20" s="6"/>
      <c r="AH20" s="6"/>
      <c r="AI20" s="6"/>
      <c r="AJ20" s="6"/>
      <c r="AK20" s="6"/>
      <c r="AL20" s="6"/>
      <c r="AM20" s="6"/>
      <c r="AN20" s="6"/>
      <c r="AO20" s="6"/>
      <c r="AP20" s="3"/>
      <c r="AQ20" s="35"/>
      <c r="AR20" s="3"/>
      <c r="AS20" s="6"/>
      <c r="AT20" s="6"/>
      <c r="AU20" s="6"/>
      <c r="AV20" s="6"/>
      <c r="AW20" s="6"/>
      <c r="AX20" s="6"/>
      <c r="AY20" s="6"/>
      <c r="AZ20" s="6"/>
      <c r="BA20" s="6"/>
      <c r="BB20" s="3"/>
      <c r="BC20" s="6"/>
      <c r="BD20" s="6"/>
      <c r="BE20" s="6"/>
      <c r="BF20" s="6"/>
      <c r="BG20" s="6"/>
      <c r="BH20" s="6"/>
      <c r="BI20" s="6"/>
      <c r="BJ20" s="6"/>
      <c r="BK20" s="6"/>
      <c r="BL20" s="3"/>
      <c r="BM20" s="6"/>
      <c r="BN20" s="6"/>
      <c r="BO20" s="6"/>
      <c r="BP20" s="6"/>
      <c r="BQ20" s="6"/>
      <c r="BR20" s="6"/>
      <c r="BS20" s="6"/>
      <c r="BT20" s="6"/>
      <c r="BU20" s="6"/>
      <c r="BV20" s="3"/>
      <c r="BW20" s="6"/>
      <c r="BX20" s="6"/>
      <c r="BY20" s="6"/>
      <c r="BZ20" s="6"/>
      <c r="CA20" s="6"/>
      <c r="CB20" s="6"/>
      <c r="CC20" s="6"/>
      <c r="CD20" s="6"/>
      <c r="CE20" s="6"/>
    </row>
    <row r="21" spans="2:83" s="18" customFormat="1" ht="53.1" customHeight="1">
      <c r="C21" s="36" t="s">
        <v>7</v>
      </c>
      <c r="D21" s="37"/>
      <c r="E21" s="37"/>
      <c r="F21" s="37"/>
      <c r="G21" s="37"/>
      <c r="H21" s="37"/>
      <c r="I21" s="37"/>
      <c r="J21" s="38"/>
      <c r="K21" s="39"/>
      <c r="M21" s="40" t="s">
        <v>10</v>
      </c>
      <c r="N21" s="41"/>
      <c r="O21" s="41"/>
      <c r="P21" s="41"/>
      <c r="Q21" s="41"/>
      <c r="R21" s="41"/>
      <c r="S21" s="41"/>
      <c r="T21" s="42"/>
      <c r="U21" s="42"/>
      <c r="W21" s="43" t="s">
        <v>12</v>
      </c>
      <c r="X21" s="44"/>
      <c r="Y21" s="44"/>
      <c r="Z21" s="44"/>
      <c r="AA21" s="44"/>
      <c r="AB21" s="44"/>
      <c r="AC21" s="44"/>
      <c r="AD21" s="44"/>
      <c r="AE21" s="45"/>
      <c r="AG21" s="43" t="s">
        <v>16</v>
      </c>
      <c r="AH21" s="44"/>
      <c r="AI21" s="44"/>
      <c r="AJ21" s="44"/>
      <c r="AK21" s="44"/>
      <c r="AL21" s="44"/>
      <c r="AM21" s="44"/>
      <c r="AN21" s="44"/>
      <c r="AO21" s="45"/>
      <c r="AQ21" s="33"/>
      <c r="AS21" s="43" t="s">
        <v>7</v>
      </c>
      <c r="AT21" s="44"/>
      <c r="AU21" s="44"/>
      <c r="AV21" s="44"/>
      <c r="AW21" s="44"/>
      <c r="AX21" s="44"/>
      <c r="AY21" s="44"/>
      <c r="AZ21" s="47"/>
      <c r="BA21" s="48"/>
      <c r="BC21" s="43" t="s">
        <v>10</v>
      </c>
      <c r="BD21" s="44"/>
      <c r="BE21" s="44"/>
      <c r="BF21" s="44"/>
      <c r="BG21" s="44"/>
      <c r="BH21" s="44"/>
      <c r="BI21" s="44"/>
      <c r="BJ21" s="47"/>
      <c r="BK21" s="48"/>
      <c r="BM21" s="49" t="s">
        <v>12</v>
      </c>
      <c r="BN21" s="50"/>
      <c r="BO21" s="50"/>
      <c r="BP21" s="50"/>
      <c r="BQ21" s="50"/>
      <c r="BR21" s="50"/>
      <c r="BS21" s="50"/>
      <c r="BT21" s="50"/>
      <c r="BU21" s="50"/>
      <c r="BW21" s="49" t="s">
        <v>16</v>
      </c>
      <c r="BX21" s="50"/>
      <c r="BY21" s="50"/>
      <c r="BZ21" s="50"/>
      <c r="CA21" s="50"/>
      <c r="CB21" s="50"/>
      <c r="CC21" s="50"/>
      <c r="CD21" s="50"/>
      <c r="CE21" s="50"/>
    </row>
    <row r="22" spans="2:83" s="10" customFormat="1" ht="53.1" customHeight="1">
      <c r="B22" s="11"/>
      <c r="C22" s="12" t="s">
        <v>0</v>
      </c>
      <c r="D22" s="12" t="s">
        <v>1</v>
      </c>
      <c r="E22" s="12" t="s">
        <v>2</v>
      </c>
      <c r="F22" s="12" t="s">
        <v>3</v>
      </c>
      <c r="G22" s="12" t="s">
        <v>2</v>
      </c>
      <c r="H22" s="12" t="s">
        <v>4</v>
      </c>
      <c r="I22" s="12" t="s">
        <v>0</v>
      </c>
      <c r="J22" s="12" t="s">
        <v>17</v>
      </c>
      <c r="K22" s="12" t="s">
        <v>18</v>
      </c>
      <c r="M22" s="12" t="s">
        <v>0</v>
      </c>
      <c r="N22" s="12" t="s">
        <v>1</v>
      </c>
      <c r="O22" s="12" t="s">
        <v>2</v>
      </c>
      <c r="P22" s="12" t="s">
        <v>3</v>
      </c>
      <c r="Q22" s="12" t="s">
        <v>2</v>
      </c>
      <c r="R22" s="12" t="s">
        <v>4</v>
      </c>
      <c r="S22" s="12" t="s">
        <v>0</v>
      </c>
      <c r="T22" s="12" t="s">
        <v>17</v>
      </c>
      <c r="U22" s="12" t="s">
        <v>18</v>
      </c>
      <c r="W22" s="26" t="s">
        <v>0</v>
      </c>
      <c r="X22" s="26" t="s">
        <v>1</v>
      </c>
      <c r="Y22" s="26" t="s">
        <v>2</v>
      </c>
      <c r="Z22" s="26" t="s">
        <v>3</v>
      </c>
      <c r="AA22" s="26" t="s">
        <v>2</v>
      </c>
      <c r="AB22" s="26" t="s">
        <v>4</v>
      </c>
      <c r="AC22" s="26" t="s">
        <v>0</v>
      </c>
      <c r="AD22" s="27" t="s">
        <v>19</v>
      </c>
      <c r="AE22" s="27" t="s">
        <v>20</v>
      </c>
      <c r="AG22" s="26" t="s">
        <v>0</v>
      </c>
      <c r="AH22" s="26" t="s">
        <v>1</v>
      </c>
      <c r="AI22" s="26" t="s">
        <v>2</v>
      </c>
      <c r="AJ22" s="26" t="s">
        <v>3</v>
      </c>
      <c r="AK22" s="26" t="s">
        <v>2</v>
      </c>
      <c r="AL22" s="26" t="s">
        <v>4</v>
      </c>
      <c r="AM22" s="26" t="s">
        <v>0</v>
      </c>
      <c r="AN22" s="27" t="s">
        <v>19</v>
      </c>
      <c r="AO22" s="27" t="s">
        <v>20</v>
      </c>
      <c r="AQ22" s="34"/>
      <c r="AR22" s="11"/>
      <c r="AS22" s="26" t="s">
        <v>0</v>
      </c>
      <c r="AT22" s="26" t="s">
        <v>1</v>
      </c>
      <c r="AU22" s="26" t="s">
        <v>2</v>
      </c>
      <c r="AV22" s="26" t="s">
        <v>3</v>
      </c>
      <c r="AW22" s="26" t="s">
        <v>2</v>
      </c>
      <c r="AX22" s="26" t="s">
        <v>4</v>
      </c>
      <c r="AY22" s="26" t="s">
        <v>0</v>
      </c>
      <c r="AZ22" s="27" t="s">
        <v>19</v>
      </c>
      <c r="BA22" s="27" t="s">
        <v>20</v>
      </c>
      <c r="BC22" s="26" t="s">
        <v>0</v>
      </c>
      <c r="BD22" s="26" t="s">
        <v>1</v>
      </c>
      <c r="BE22" s="26" t="s">
        <v>2</v>
      </c>
      <c r="BF22" s="26" t="s">
        <v>3</v>
      </c>
      <c r="BG22" s="26" t="s">
        <v>2</v>
      </c>
      <c r="BH22" s="26" t="s">
        <v>4</v>
      </c>
      <c r="BI22" s="26" t="s">
        <v>0</v>
      </c>
      <c r="BJ22" s="27" t="s">
        <v>19</v>
      </c>
      <c r="BK22" s="27" t="s">
        <v>20</v>
      </c>
      <c r="BM22" s="12" t="s">
        <v>0</v>
      </c>
      <c r="BN22" s="12" t="s">
        <v>1</v>
      </c>
      <c r="BO22" s="12" t="s">
        <v>2</v>
      </c>
      <c r="BP22" s="12" t="s">
        <v>3</v>
      </c>
      <c r="BQ22" s="12" t="s">
        <v>2</v>
      </c>
      <c r="BR22" s="12" t="s">
        <v>4</v>
      </c>
      <c r="BS22" s="12" t="s">
        <v>0</v>
      </c>
      <c r="BT22" s="12" t="s">
        <v>17</v>
      </c>
      <c r="BU22" s="12" t="s">
        <v>18</v>
      </c>
      <c r="BW22" s="12" t="s">
        <v>0</v>
      </c>
      <c r="BX22" s="12" t="s">
        <v>1</v>
      </c>
      <c r="BY22" s="12" t="s">
        <v>2</v>
      </c>
      <c r="BZ22" s="12" t="s">
        <v>3</v>
      </c>
      <c r="CA22" s="12" t="s">
        <v>2</v>
      </c>
      <c r="CB22" s="12" t="s">
        <v>4</v>
      </c>
      <c r="CC22" s="12" t="s">
        <v>0</v>
      </c>
      <c r="CD22" s="12" t="s">
        <v>17</v>
      </c>
      <c r="CE22" s="12" t="s">
        <v>18</v>
      </c>
    </row>
    <row r="23" spans="2:83" s="13" customFormat="1" ht="53.1" customHeight="1">
      <c r="C23" s="14" t="str">
        <f>IF(AND(YEAR(MarSun1)=$A$2,MONTH(MarSun1)=3),MarSun1, "")</f>
        <v/>
      </c>
      <c r="D23" s="14" t="str">
        <f>IF(AND(YEAR(MarSun1+1)=$A$2,MONTH(MarSun1+1)=3),MarSun1+1, "")</f>
        <v/>
      </c>
      <c r="E23" s="14" t="str">
        <f>IF(AND(YEAR(MarSun1+2)=$A$2,MONTH(MarSun1+2)=3),MarSun1+2, "")</f>
        <v/>
      </c>
      <c r="F23" s="14" t="str">
        <f>IF(AND(YEAR(MarSun1+3)=$A$2,MONTH(MarSun1+3)=3),MarSun1+3, "")</f>
        <v/>
      </c>
      <c r="G23" s="14" t="str">
        <f>IF(AND(YEAR(MarSun1+4)=$A$2,MONTH(MarSun1+4)=3),MarSun1+4, "")</f>
        <v/>
      </c>
      <c r="H23" s="14">
        <f>IF(AND(YEAR(MarSun1+5)=$A$2,MONTH(MarSun1+5)=3),MarSun1+5, "")</f>
        <v>41334</v>
      </c>
      <c r="I23" s="14">
        <f>IF(AND(YEAR(MarSun1+6)=$A$2,MONTH(MarSun1+6)=3),MarSun1+6, "")</f>
        <v>41335</v>
      </c>
      <c r="J23" s="15"/>
      <c r="K23" s="15"/>
      <c r="M23" s="14" t="str">
        <f>IF(AND(YEAR(JunSun1)=$A$2,MONTH(JunSun1)=6),JunSun1, "")</f>
        <v/>
      </c>
      <c r="N23" s="14" t="str">
        <f>IF(AND(YEAR(JunSun1+1)=$A$2,MONTH(JunSun1+1)=6),JunSun1+1, "")</f>
        <v/>
      </c>
      <c r="O23" s="14" t="str">
        <f>IF(AND(YEAR(JunSun1+2)=$A$2,MONTH(JunSun1+2)=6),JunSun1+2, "")</f>
        <v/>
      </c>
      <c r="P23" s="14" t="str">
        <f>IF(AND(YEAR(JunSun1+3)=$A$2,MONTH(JunSun1+3)=6),JunSun1+3, "")</f>
        <v/>
      </c>
      <c r="Q23" s="14" t="str">
        <f>IF(AND(YEAR(JunSun1+4)=$A$2,MONTH(JunSun1+4)=6),JunSun1+4, "")</f>
        <v/>
      </c>
      <c r="R23" s="14" t="str">
        <f>IF(AND(YEAR(JunSun1+5)=$A$2,MONTH(JunSun1+5)=6),JunSun1+5, "")</f>
        <v/>
      </c>
      <c r="S23" s="14">
        <f>IF(AND(YEAR(JunSun1+6)=$A$2,MONTH(JunSun1+6)=6),JunSun1+6, "")</f>
        <v>41426</v>
      </c>
      <c r="T23" s="15"/>
      <c r="U23" s="15"/>
      <c r="W23" s="24">
        <f>IF(AND(YEAR(SepSun1)=$A$2,MONTH(SepSun1)=9),SepSun1, "")</f>
        <v>41518</v>
      </c>
      <c r="X23" s="24">
        <f>IF(AND(YEAR(SepSun1+1)=$A$2,MONTH(SepSun1+1)=9),SepSun1+1, "")</f>
        <v>41519</v>
      </c>
      <c r="Y23" s="24">
        <f>IF(AND(YEAR(SepSun1+2)=$A$2,MONTH(SepSun1+2)=9),SepSun1+2, "")</f>
        <v>41520</v>
      </c>
      <c r="Z23" s="24">
        <f>IF(AND(YEAR(SepSun1+3)=$A$2,MONTH(SepSun1+3)=9),SepSun1+3, "")</f>
        <v>41521</v>
      </c>
      <c r="AA23" s="24">
        <f>IF(AND(YEAR(SepSun1+4)=$A$2,MONTH(SepSun1+4)=9),SepSun1+4, "")</f>
        <v>41522</v>
      </c>
      <c r="AB23" s="24">
        <f>IF(AND(YEAR(SepSun1+5)=$A$2,MONTH(SepSun1+5)=9),SepSun1+5, "")</f>
        <v>41523</v>
      </c>
      <c r="AC23" s="24">
        <f>IF(AND(YEAR(SepSun1+6)=$A$2,MONTH(SepSun1+6)=9),SepSun1+6, "")</f>
        <v>41524</v>
      </c>
      <c r="AD23" s="24"/>
      <c r="AE23" s="24"/>
      <c r="AF23" s="28"/>
      <c r="AG23" s="24">
        <f>IF(AND(YEAR(DecSun1)=$A$2,MONTH(DecSun1)=12),DecSun1, "")</f>
        <v>41609</v>
      </c>
      <c r="AH23" s="24">
        <f>IF(AND(YEAR(DecSun1+1)=$A$2,MONTH(DecSun1+1)=12),DecSun1+1, "")</f>
        <v>41610</v>
      </c>
      <c r="AI23" s="24">
        <f>IF(AND(YEAR(DecSun1+2)=$A$2,MONTH(DecSun1+2)=12),DecSun1+2, "")</f>
        <v>41611</v>
      </c>
      <c r="AJ23" s="24">
        <f>IF(AND(YEAR(DecSun1+3)=$A$2,MONTH(DecSun1+3)=12),DecSun1+3, "")</f>
        <v>41612</v>
      </c>
      <c r="AK23" s="24">
        <f>IF(AND(YEAR(DecSun1+4)=$A$2,MONTH(DecSun1+4)=12),DecSun1+4, "")</f>
        <v>41613</v>
      </c>
      <c r="AL23" s="24">
        <f>IF(AND(YEAR(DecSun1+5)=$A$2,MONTH(DecSun1+5)=12),DecSun1+5, "")</f>
        <v>41614</v>
      </c>
      <c r="AM23" s="24">
        <f>IF(AND(YEAR(DecSun1+6)=$A$2,MONTH(DecSun1+6)=12),DecSun1+6, "")</f>
        <v>41615</v>
      </c>
      <c r="AN23" s="24"/>
      <c r="AO23" s="24"/>
      <c r="AP23" s="28"/>
      <c r="AQ23" s="29"/>
      <c r="AR23" s="28"/>
      <c r="AS23" s="24" t="str">
        <f>IF(AND(YEAR(MarSun1)=$A$2,MONTH(MarSun1)=3),MarSun1, "")</f>
        <v/>
      </c>
      <c r="AT23" s="24" t="str">
        <f>IF(AND(YEAR(MarSun1+1)=$A$2,MONTH(MarSun1+1)=3),MarSun1+1, "")</f>
        <v/>
      </c>
      <c r="AU23" s="24" t="str">
        <f>IF(AND(YEAR(MarSun1+2)=$A$2,MONTH(MarSun1+2)=3),MarSun1+2, "")</f>
        <v/>
      </c>
      <c r="AV23" s="24" t="str">
        <f>IF(AND(YEAR(MarSun1+3)=$A$2,MONTH(MarSun1+3)=3),MarSun1+3, "")</f>
        <v/>
      </c>
      <c r="AW23" s="24" t="str">
        <f>IF(AND(YEAR(MarSun1+4)=$A$2,MONTH(MarSun1+4)=3),MarSun1+4, "")</f>
        <v/>
      </c>
      <c r="AX23" s="24">
        <f>IF(AND(YEAR(MarSun1+5)=$A$2,MONTH(MarSun1+5)=3),MarSun1+5, "")</f>
        <v>41334</v>
      </c>
      <c r="AY23" s="24">
        <f>IF(AND(YEAR(MarSun1+6)=$A$2,MONTH(MarSun1+6)=3),MarSun1+6, "")</f>
        <v>41335</v>
      </c>
      <c r="AZ23" s="24"/>
      <c r="BA23" s="24"/>
      <c r="BB23" s="28"/>
      <c r="BC23" s="24" t="str">
        <f>IF(AND(YEAR(JunSun1)=$A$2,MONTH(JunSun1)=6),JunSun1, "")</f>
        <v/>
      </c>
      <c r="BD23" s="24" t="str">
        <f>IF(AND(YEAR(JunSun1+1)=$A$2,MONTH(JunSun1+1)=6),JunSun1+1, "")</f>
        <v/>
      </c>
      <c r="BE23" s="24" t="str">
        <f>IF(AND(YEAR(JunSun1+2)=$A$2,MONTH(JunSun1+2)=6),JunSun1+2, "")</f>
        <v/>
      </c>
      <c r="BF23" s="24" t="str">
        <f>IF(AND(YEAR(JunSun1+3)=$A$2,MONTH(JunSun1+3)=6),JunSun1+3, "")</f>
        <v/>
      </c>
      <c r="BG23" s="24" t="str">
        <f>IF(AND(YEAR(JunSun1+4)=$A$2,MONTH(JunSun1+4)=6),JunSun1+4, "")</f>
        <v/>
      </c>
      <c r="BH23" s="24" t="str">
        <f>IF(AND(YEAR(JunSun1+5)=$A$2,MONTH(JunSun1+5)=6),JunSun1+5, "")</f>
        <v/>
      </c>
      <c r="BI23" s="24">
        <f>IF(AND(YEAR(JunSun1+6)=$A$2,MONTH(JunSun1+6)=6),JunSun1+6, "")</f>
        <v>41426</v>
      </c>
      <c r="BJ23" s="24"/>
      <c r="BK23" s="24"/>
      <c r="BM23" s="14">
        <f>IF(AND(YEAR(SepSun1)=$A$2,MONTH(SepSun1)=9),SepSun1, "")</f>
        <v>41518</v>
      </c>
      <c r="BN23" s="14">
        <f>IF(AND(YEAR(SepSun1+1)=$A$2,MONTH(SepSun1+1)=9),SepSun1+1, "")</f>
        <v>41519</v>
      </c>
      <c r="BO23" s="14">
        <f>IF(AND(YEAR(SepSun1+2)=$A$2,MONTH(SepSun1+2)=9),SepSun1+2, "")</f>
        <v>41520</v>
      </c>
      <c r="BP23" s="14">
        <f>IF(AND(YEAR(SepSun1+3)=$A$2,MONTH(SepSun1+3)=9),SepSun1+3, "")</f>
        <v>41521</v>
      </c>
      <c r="BQ23" s="14">
        <f>IF(AND(YEAR(SepSun1+4)=$A$2,MONTH(SepSun1+4)=9),SepSun1+4, "")</f>
        <v>41522</v>
      </c>
      <c r="BR23" s="14">
        <f>IF(AND(YEAR(SepSun1+5)=$A$2,MONTH(SepSun1+5)=9),SepSun1+5, "")</f>
        <v>41523</v>
      </c>
      <c r="BS23" s="14">
        <f>IF(AND(YEAR(SepSun1+6)=$A$2,MONTH(SepSun1+6)=9),SepSun1+6, "")</f>
        <v>41524</v>
      </c>
      <c r="BT23" s="15"/>
      <c r="BU23" s="15"/>
      <c r="BW23" s="14">
        <f>IF(AND(YEAR(DecSun1)=$A$2,MONTH(DecSun1)=12),DecSun1, "")</f>
        <v>41609</v>
      </c>
      <c r="BX23" s="14">
        <f>IF(AND(YEAR(DecSun1+1)=$A$2,MONTH(DecSun1+1)=12),DecSun1+1, "")</f>
        <v>41610</v>
      </c>
      <c r="BY23" s="14">
        <f>IF(AND(YEAR(DecSun1+2)=$A$2,MONTH(DecSun1+2)=12),DecSun1+2, "")</f>
        <v>41611</v>
      </c>
      <c r="BZ23" s="14">
        <f>IF(AND(YEAR(DecSun1+3)=$A$2,MONTH(DecSun1+3)=12),DecSun1+3, "")</f>
        <v>41612</v>
      </c>
      <c r="CA23" s="14">
        <f>IF(AND(YEAR(DecSun1+4)=$A$2,MONTH(DecSun1+4)=12),DecSun1+4, "")</f>
        <v>41613</v>
      </c>
      <c r="CB23" s="14">
        <f>IF(AND(YEAR(DecSun1+5)=$A$2,MONTH(DecSun1+5)=12),DecSun1+5, "")</f>
        <v>41614</v>
      </c>
      <c r="CC23" s="14">
        <f>IF(AND(YEAR(DecSun1+6)=$A$2,MONTH(DecSun1+6)=12),DecSun1+6, "")</f>
        <v>41615</v>
      </c>
      <c r="CD23" s="15"/>
      <c r="CE23" s="15"/>
    </row>
    <row r="24" spans="2:83" s="13" customFormat="1" ht="53.1" customHeight="1">
      <c r="C24" s="16">
        <f>IF(AND(YEAR(MarSun1+7)=$A$2,MONTH(MarSun1+7)=3),MarSun1+7, "")</f>
        <v>41336</v>
      </c>
      <c r="D24" s="16">
        <f>IF(AND(YEAR(MarSun1+8)=$A$2,MONTH(MarSun1+8)=3),MarSun1+8, "")</f>
        <v>41337</v>
      </c>
      <c r="E24" s="16">
        <f>IF(AND(YEAR(MarSun1+9)=$A$2,MONTH(MarSun1+9)=3),MarSun1+9, "")</f>
        <v>41338</v>
      </c>
      <c r="F24" s="16">
        <f>IF(AND(YEAR(MarSun1+10)=$A$2,MONTH(MarSun1+10)=3),MarSun1+10, "")</f>
        <v>41339</v>
      </c>
      <c r="G24" s="16">
        <f>IF(AND(YEAR(MarSun1+11)=$A$2,MONTH(MarSun1+11)=3),MarSun1+11, "")</f>
        <v>41340</v>
      </c>
      <c r="H24" s="16">
        <f>IF(AND(YEAR(MarSun1+12)=$A$2,MONTH(MarSun1+12)=3),MarSun1+12, "")</f>
        <v>41341</v>
      </c>
      <c r="I24" s="16">
        <f>IF(AND(YEAR(MarSun1+13)=$A$2,MONTH(MarSun1+13)=3),MarSun1+13, "")</f>
        <v>41342</v>
      </c>
      <c r="J24" s="17"/>
      <c r="K24" s="17"/>
      <c r="M24" s="16">
        <f>IF(AND(YEAR(JunSun1+7)=$A$2,MONTH(JunSun1+7)=6),JunSun1+7, "")</f>
        <v>41427</v>
      </c>
      <c r="N24" s="16">
        <f>IF(AND(YEAR(JunSun1+8)=$A$2,MONTH(JunSun1+8)=6),JunSun1+8, "")</f>
        <v>41428</v>
      </c>
      <c r="O24" s="16">
        <f>IF(AND(YEAR(JunSun1+9)=$A$2,MONTH(JunSun1+9)=6),JunSun1+9, "")</f>
        <v>41429</v>
      </c>
      <c r="P24" s="16">
        <f>IF(AND(YEAR(JunSun1+10)=$A$2,MONTH(JunSun1+10)=6),JunSun1+10, "")</f>
        <v>41430</v>
      </c>
      <c r="Q24" s="16">
        <f>IF(AND(YEAR(JunSun1+11)=$A$2,MONTH(JunSun1+11)=6),JunSun1+11, "")</f>
        <v>41431</v>
      </c>
      <c r="R24" s="16">
        <f>IF(AND(YEAR(JunSun1+12)=$A$2,MONTH(JunSun1+12)=6),JunSun1+12, "")</f>
        <v>41432</v>
      </c>
      <c r="S24" s="16">
        <f>IF(AND(YEAR(JunSun1+13)=$A$2,MONTH(JunSun1+13)=6),JunSun1+13, "")</f>
        <v>41433</v>
      </c>
      <c r="T24" s="17"/>
      <c r="U24" s="17"/>
      <c r="W24" s="25">
        <f>IF(AND(YEAR(SepSun1+7)=$A$2,MONTH(SepSun1+7)=9),SepSun1+7, "")</f>
        <v>41525</v>
      </c>
      <c r="X24" s="25">
        <f>IF(AND(YEAR(SepSun1+8)=$A$2,MONTH(SepSun1+8)=9),SepSun1+8, "")</f>
        <v>41526</v>
      </c>
      <c r="Y24" s="25">
        <f>IF(AND(YEAR(SepSun1+9)=$A$2,MONTH(SepSun1+9)=9),SepSun1+9, "")</f>
        <v>41527</v>
      </c>
      <c r="Z24" s="25">
        <f>IF(AND(YEAR(SepSun1+10)=$A$2,MONTH(SepSun1+10)=9),SepSun1+10, "")</f>
        <v>41528</v>
      </c>
      <c r="AA24" s="25">
        <f>IF(AND(YEAR(SepSun1+11)=$A$2,MONTH(SepSun1+11)=9),SepSun1+11, "")</f>
        <v>41529</v>
      </c>
      <c r="AB24" s="25">
        <f>IF(AND(YEAR(SepSun1+12)=$A$2,MONTH(SepSun1+12)=9),SepSun1+12, "")</f>
        <v>41530</v>
      </c>
      <c r="AC24" s="25">
        <f>IF(AND(YEAR(SepSun1+13)=$A$2,MONTH(SepSun1+13)=9),SepSun1+13, "")</f>
        <v>41531</v>
      </c>
      <c r="AD24" s="25"/>
      <c r="AE24" s="25"/>
      <c r="AF24" s="28"/>
      <c r="AG24" s="25">
        <f>IF(AND(YEAR(DecSun1+7)=$A$2,MONTH(DecSun1+7)=12),DecSun1+7, "")</f>
        <v>41616</v>
      </c>
      <c r="AH24" s="25">
        <f>IF(AND(YEAR(DecSun1+8)=$A$2,MONTH(DecSun1+8)=12),DecSun1+8, "")</f>
        <v>41617</v>
      </c>
      <c r="AI24" s="25">
        <f>IF(AND(YEAR(DecSun1+9)=$A$2,MONTH(DecSun1+9)=12),DecSun1+9, "")</f>
        <v>41618</v>
      </c>
      <c r="AJ24" s="25">
        <f>IF(AND(YEAR(DecSun1+10)=$A$2,MONTH(DecSun1+10)=12),DecSun1+10, "")</f>
        <v>41619</v>
      </c>
      <c r="AK24" s="25">
        <f>IF(AND(YEAR(DecSun1+11)=$A$2,MONTH(DecSun1+11)=12),DecSun1+11, "")</f>
        <v>41620</v>
      </c>
      <c r="AL24" s="25">
        <f>IF(AND(YEAR(DecSun1+12)=$A$2,MONTH(DecSun1+12)=12),DecSun1+12, "")</f>
        <v>41621</v>
      </c>
      <c r="AM24" s="25">
        <f>IF(AND(YEAR(DecSun1+13)=$A$2,MONTH(DecSun1+13)=12),DecSun1+13, "")</f>
        <v>41622</v>
      </c>
      <c r="AN24" s="25"/>
      <c r="AO24" s="25"/>
      <c r="AP24" s="28"/>
      <c r="AQ24" s="29"/>
      <c r="AR24" s="28"/>
      <c r="AS24" s="25">
        <f>IF(AND(YEAR(MarSun1+7)=$A$2,MONTH(MarSun1+7)=3),MarSun1+7, "")</f>
        <v>41336</v>
      </c>
      <c r="AT24" s="25">
        <f>IF(AND(YEAR(MarSun1+8)=$A$2,MONTH(MarSun1+8)=3),MarSun1+8, "")</f>
        <v>41337</v>
      </c>
      <c r="AU24" s="25">
        <f>IF(AND(YEAR(MarSun1+9)=$A$2,MONTH(MarSun1+9)=3),MarSun1+9, "")</f>
        <v>41338</v>
      </c>
      <c r="AV24" s="25">
        <f>IF(AND(YEAR(MarSun1+10)=$A$2,MONTH(MarSun1+10)=3),MarSun1+10, "")</f>
        <v>41339</v>
      </c>
      <c r="AW24" s="25">
        <f>IF(AND(YEAR(MarSun1+11)=$A$2,MONTH(MarSun1+11)=3),MarSun1+11, "")</f>
        <v>41340</v>
      </c>
      <c r="AX24" s="25">
        <f>IF(AND(YEAR(MarSun1+12)=$A$2,MONTH(MarSun1+12)=3),MarSun1+12, "")</f>
        <v>41341</v>
      </c>
      <c r="AY24" s="25">
        <f>IF(AND(YEAR(MarSun1+13)=$A$2,MONTH(MarSun1+13)=3),MarSun1+13, "")</f>
        <v>41342</v>
      </c>
      <c r="AZ24" s="25"/>
      <c r="BA24" s="25"/>
      <c r="BB24" s="28"/>
      <c r="BC24" s="25">
        <f>IF(AND(YEAR(JunSun1+7)=$A$2,MONTH(JunSun1+7)=6),JunSun1+7, "")</f>
        <v>41427</v>
      </c>
      <c r="BD24" s="25">
        <f>IF(AND(YEAR(JunSun1+8)=$A$2,MONTH(JunSun1+8)=6),JunSun1+8, "")</f>
        <v>41428</v>
      </c>
      <c r="BE24" s="25">
        <f>IF(AND(YEAR(JunSun1+9)=$A$2,MONTH(JunSun1+9)=6),JunSun1+9, "")</f>
        <v>41429</v>
      </c>
      <c r="BF24" s="25">
        <f>IF(AND(YEAR(JunSun1+10)=$A$2,MONTH(JunSun1+10)=6),JunSun1+10, "")</f>
        <v>41430</v>
      </c>
      <c r="BG24" s="25">
        <f>IF(AND(YEAR(JunSun1+11)=$A$2,MONTH(JunSun1+11)=6),JunSun1+11, "")</f>
        <v>41431</v>
      </c>
      <c r="BH24" s="25">
        <f>IF(AND(YEAR(JunSun1+12)=$A$2,MONTH(JunSun1+12)=6),JunSun1+12, "")</f>
        <v>41432</v>
      </c>
      <c r="BI24" s="25">
        <f>IF(AND(YEAR(JunSun1+13)=$A$2,MONTH(JunSun1+13)=6),JunSun1+13, "")</f>
        <v>41433</v>
      </c>
      <c r="BJ24" s="25"/>
      <c r="BK24" s="25"/>
      <c r="BM24" s="16">
        <f>IF(AND(YEAR(SepSun1+7)=$A$2,MONTH(SepSun1+7)=9),SepSun1+7, "")</f>
        <v>41525</v>
      </c>
      <c r="BN24" s="16">
        <f>IF(AND(YEAR(SepSun1+8)=$A$2,MONTH(SepSun1+8)=9),SepSun1+8, "")</f>
        <v>41526</v>
      </c>
      <c r="BO24" s="16">
        <f>IF(AND(YEAR(SepSun1+9)=$A$2,MONTH(SepSun1+9)=9),SepSun1+9, "")</f>
        <v>41527</v>
      </c>
      <c r="BP24" s="16">
        <f>IF(AND(YEAR(SepSun1+10)=$A$2,MONTH(SepSun1+10)=9),SepSun1+10, "")</f>
        <v>41528</v>
      </c>
      <c r="BQ24" s="16">
        <f>IF(AND(YEAR(SepSun1+11)=$A$2,MONTH(SepSun1+11)=9),SepSun1+11, "")</f>
        <v>41529</v>
      </c>
      <c r="BR24" s="16">
        <f>IF(AND(YEAR(SepSun1+12)=$A$2,MONTH(SepSun1+12)=9),SepSun1+12, "")</f>
        <v>41530</v>
      </c>
      <c r="BS24" s="16">
        <f>IF(AND(YEAR(SepSun1+13)=$A$2,MONTH(SepSun1+13)=9),SepSun1+13, "")</f>
        <v>41531</v>
      </c>
      <c r="BT24" s="17"/>
      <c r="BU24" s="17"/>
      <c r="BW24" s="16">
        <f>IF(AND(YEAR(DecSun1+7)=$A$2,MONTH(DecSun1+7)=12),DecSun1+7, "")</f>
        <v>41616</v>
      </c>
      <c r="BX24" s="16">
        <f>IF(AND(YEAR(DecSun1+8)=$A$2,MONTH(DecSun1+8)=12),DecSun1+8, "")</f>
        <v>41617</v>
      </c>
      <c r="BY24" s="16">
        <f>IF(AND(YEAR(DecSun1+9)=$A$2,MONTH(DecSun1+9)=12),DecSun1+9, "")</f>
        <v>41618</v>
      </c>
      <c r="BZ24" s="16">
        <f>IF(AND(YEAR(DecSun1+10)=$A$2,MONTH(DecSun1+10)=12),DecSun1+10, "")</f>
        <v>41619</v>
      </c>
      <c r="CA24" s="16">
        <f>IF(AND(YEAR(DecSun1+11)=$A$2,MONTH(DecSun1+11)=12),DecSun1+11, "")</f>
        <v>41620</v>
      </c>
      <c r="CB24" s="16">
        <f>IF(AND(YEAR(DecSun1+12)=$A$2,MONTH(DecSun1+12)=12),DecSun1+12, "")</f>
        <v>41621</v>
      </c>
      <c r="CC24" s="16">
        <f>IF(AND(YEAR(DecSun1+13)=$A$2,MONTH(DecSun1+13)=12),DecSun1+13, "")</f>
        <v>41622</v>
      </c>
      <c r="CD24" s="17"/>
      <c r="CE24" s="17"/>
    </row>
    <row r="25" spans="2:83" s="13" customFormat="1" ht="53.1" customHeight="1">
      <c r="C25" s="14">
        <f>IF(AND(YEAR(MarSun1+14)=$A$2,MONTH(MarSun1+14)=3),MarSun1+14, "")</f>
        <v>41343</v>
      </c>
      <c r="D25" s="14">
        <f>IF(AND(YEAR(MarSun1+15)=$A$2,MONTH(MarSun1+15)=3),MarSun1+15, "")</f>
        <v>41344</v>
      </c>
      <c r="E25" s="14">
        <f>IF(AND(YEAR(MarSun1+16)=$A$2,MONTH(MarSun1+16)=3),MarSun1+16, "")</f>
        <v>41345</v>
      </c>
      <c r="F25" s="14">
        <f>IF(AND(YEAR(MarSun1+17)=$A$2,MONTH(MarSun1+17)=3),MarSun1+17, "")</f>
        <v>41346</v>
      </c>
      <c r="G25" s="14">
        <f>IF(AND(YEAR(MarSun1+18)=$A$2,MONTH(MarSun1+18)=3),MarSun1+18, "")</f>
        <v>41347</v>
      </c>
      <c r="H25" s="14">
        <f>IF(AND(YEAR(MarSun1+19)=$A$2,MONTH(MarSun1+19)=3),MarSun1+19, "")</f>
        <v>41348</v>
      </c>
      <c r="I25" s="14">
        <f>IF(AND(YEAR(MarSun1+20)=$A$2,MONTH(MarSun1+20)=3),MarSun1+20, "")</f>
        <v>41349</v>
      </c>
      <c r="J25" s="15"/>
      <c r="K25" s="15"/>
      <c r="M25" s="14">
        <f>IF(AND(YEAR(JunSun1+14)=$A$2,MONTH(JunSun1+14)=6),JunSun1+14, "")</f>
        <v>41434</v>
      </c>
      <c r="N25" s="14">
        <f>IF(AND(YEAR(JunSun1+15)=$A$2,MONTH(JunSun1+15)=6),JunSun1+15, "")</f>
        <v>41435</v>
      </c>
      <c r="O25" s="14">
        <f>IF(AND(YEAR(JunSun1+16)=$A$2,MONTH(JunSun1+16)=6),JunSun1+16, "")</f>
        <v>41436</v>
      </c>
      <c r="P25" s="14">
        <f>IF(AND(YEAR(JunSun1+17)=$A$2,MONTH(JunSun1+17)=6),JunSun1+17, "")</f>
        <v>41437</v>
      </c>
      <c r="Q25" s="14">
        <f>IF(AND(YEAR(JunSun1+18)=$A$2,MONTH(JunSun1+18)=6),JunSun1+18, "")</f>
        <v>41438</v>
      </c>
      <c r="R25" s="14">
        <f>IF(AND(YEAR(JunSun1+19)=$A$2,MONTH(JunSun1+19)=6),JunSun1+19, "")</f>
        <v>41439</v>
      </c>
      <c r="S25" s="14">
        <f>IF(AND(YEAR(JunSun1+20)=$A$2,MONTH(JunSun1+20)=6),JunSun1+20, "")</f>
        <v>41440</v>
      </c>
      <c r="T25" s="15"/>
      <c r="U25" s="15"/>
      <c r="W25" s="24">
        <f>IF(AND(YEAR(SepSun1+14)=$A$2,MONTH(SepSun1+14)=9),SepSun1+14, "")</f>
        <v>41532</v>
      </c>
      <c r="X25" s="24">
        <f>IF(AND(YEAR(SepSun1+15)=$A$2,MONTH(SepSun1+15)=9),SepSun1+15, "")</f>
        <v>41533</v>
      </c>
      <c r="Y25" s="24">
        <f>IF(AND(YEAR(SepSun1+16)=$A$2,MONTH(SepSun1+16)=9),SepSun1+16, "")</f>
        <v>41534</v>
      </c>
      <c r="Z25" s="24">
        <f>IF(AND(YEAR(SepSun1+17)=$A$2,MONTH(SepSun1+17)=9),SepSun1+17, "")</f>
        <v>41535</v>
      </c>
      <c r="AA25" s="24">
        <f>IF(AND(YEAR(SepSun1+18)=$A$2,MONTH(SepSun1+18)=9),SepSun1+18, "")</f>
        <v>41536</v>
      </c>
      <c r="AB25" s="24">
        <f>IF(AND(YEAR(SepSun1+19)=$A$2,MONTH(SepSun1+19)=9),SepSun1+19, "")</f>
        <v>41537</v>
      </c>
      <c r="AC25" s="24">
        <f>IF(AND(YEAR(SepSun1+20)=$A$2,MONTH(SepSun1+20)=9),SepSun1+20, "")</f>
        <v>41538</v>
      </c>
      <c r="AD25" s="24"/>
      <c r="AE25" s="24"/>
      <c r="AF25" s="28"/>
      <c r="AG25" s="24">
        <f>IF(AND(YEAR(DecSun1+14)=$A$2,MONTH(DecSun1+14)=12),DecSun1+14, "")</f>
        <v>41623</v>
      </c>
      <c r="AH25" s="24">
        <f>IF(AND(YEAR(DecSun1+15)=$A$2,MONTH(DecSun1+15)=12),DecSun1+15, "")</f>
        <v>41624</v>
      </c>
      <c r="AI25" s="24">
        <f>IF(AND(YEAR(DecSun1+16)=$A$2,MONTH(DecSun1+16)=12),DecSun1+16, "")</f>
        <v>41625</v>
      </c>
      <c r="AJ25" s="24">
        <f>IF(AND(YEAR(DecSun1+17)=$A$2,MONTH(DecSun1+17)=12),DecSun1+17, "")</f>
        <v>41626</v>
      </c>
      <c r="AK25" s="24">
        <f>IF(AND(YEAR(DecSun1+18)=$A$2,MONTH(DecSun1+18)=12),DecSun1+18, "")</f>
        <v>41627</v>
      </c>
      <c r="AL25" s="24">
        <f>IF(AND(YEAR(DecSun1+19)=$A$2,MONTH(DecSun1+19)=12),DecSun1+19, "")</f>
        <v>41628</v>
      </c>
      <c r="AM25" s="24">
        <f>IF(AND(YEAR(DecSun1+20)=$A$2,MONTH(DecSun1+20)=12),DecSun1+20, "")</f>
        <v>41629</v>
      </c>
      <c r="AN25" s="24"/>
      <c r="AO25" s="24"/>
      <c r="AP25" s="28"/>
      <c r="AQ25" s="29"/>
      <c r="AR25" s="28"/>
      <c r="AS25" s="24">
        <f>IF(AND(YEAR(MarSun1+14)=$A$2,MONTH(MarSun1+14)=3),MarSun1+14, "")</f>
        <v>41343</v>
      </c>
      <c r="AT25" s="24">
        <f>IF(AND(YEAR(MarSun1+15)=$A$2,MONTH(MarSun1+15)=3),MarSun1+15, "")</f>
        <v>41344</v>
      </c>
      <c r="AU25" s="24">
        <f>IF(AND(YEAR(MarSun1+16)=$A$2,MONTH(MarSun1+16)=3),MarSun1+16, "")</f>
        <v>41345</v>
      </c>
      <c r="AV25" s="24">
        <f>IF(AND(YEAR(MarSun1+17)=$A$2,MONTH(MarSun1+17)=3),MarSun1+17, "")</f>
        <v>41346</v>
      </c>
      <c r="AW25" s="24">
        <f>IF(AND(YEAR(MarSun1+18)=$A$2,MONTH(MarSun1+18)=3),MarSun1+18, "")</f>
        <v>41347</v>
      </c>
      <c r="AX25" s="24">
        <f>IF(AND(YEAR(MarSun1+19)=$A$2,MONTH(MarSun1+19)=3),MarSun1+19, "")</f>
        <v>41348</v>
      </c>
      <c r="AY25" s="24">
        <f>IF(AND(YEAR(MarSun1+20)=$A$2,MONTH(MarSun1+20)=3),MarSun1+20, "")</f>
        <v>41349</v>
      </c>
      <c r="AZ25" s="24"/>
      <c r="BA25" s="24"/>
      <c r="BB25" s="28"/>
      <c r="BC25" s="24">
        <f>IF(AND(YEAR(JunSun1+14)=$A$2,MONTH(JunSun1+14)=6),JunSun1+14, "")</f>
        <v>41434</v>
      </c>
      <c r="BD25" s="24">
        <f>IF(AND(YEAR(JunSun1+15)=$A$2,MONTH(JunSun1+15)=6),JunSun1+15, "")</f>
        <v>41435</v>
      </c>
      <c r="BE25" s="24">
        <f>IF(AND(YEAR(JunSun1+16)=$A$2,MONTH(JunSun1+16)=6),JunSun1+16, "")</f>
        <v>41436</v>
      </c>
      <c r="BF25" s="24">
        <f>IF(AND(YEAR(JunSun1+17)=$A$2,MONTH(JunSun1+17)=6),JunSun1+17, "")</f>
        <v>41437</v>
      </c>
      <c r="BG25" s="24">
        <f>IF(AND(YEAR(JunSun1+18)=$A$2,MONTH(JunSun1+18)=6),JunSun1+18, "")</f>
        <v>41438</v>
      </c>
      <c r="BH25" s="24">
        <f>IF(AND(YEAR(JunSun1+19)=$A$2,MONTH(JunSun1+19)=6),JunSun1+19, "")</f>
        <v>41439</v>
      </c>
      <c r="BI25" s="24">
        <f>IF(AND(YEAR(JunSun1+20)=$A$2,MONTH(JunSun1+20)=6),JunSun1+20, "")</f>
        <v>41440</v>
      </c>
      <c r="BJ25" s="24"/>
      <c r="BK25" s="24"/>
      <c r="BM25" s="14">
        <f>IF(AND(YEAR(SepSun1+14)=$A$2,MONTH(SepSun1+14)=9),SepSun1+14, "")</f>
        <v>41532</v>
      </c>
      <c r="BN25" s="14">
        <f>IF(AND(YEAR(SepSun1+15)=$A$2,MONTH(SepSun1+15)=9),SepSun1+15, "")</f>
        <v>41533</v>
      </c>
      <c r="BO25" s="14">
        <f>IF(AND(YEAR(SepSun1+16)=$A$2,MONTH(SepSun1+16)=9),SepSun1+16, "")</f>
        <v>41534</v>
      </c>
      <c r="BP25" s="14">
        <f>IF(AND(YEAR(SepSun1+17)=$A$2,MONTH(SepSun1+17)=9),SepSun1+17, "")</f>
        <v>41535</v>
      </c>
      <c r="BQ25" s="14">
        <f>IF(AND(YEAR(SepSun1+18)=$A$2,MONTH(SepSun1+18)=9),SepSun1+18, "")</f>
        <v>41536</v>
      </c>
      <c r="BR25" s="14">
        <f>IF(AND(YEAR(SepSun1+19)=$A$2,MONTH(SepSun1+19)=9),SepSun1+19, "")</f>
        <v>41537</v>
      </c>
      <c r="BS25" s="14">
        <f>IF(AND(YEAR(SepSun1+20)=$A$2,MONTH(SepSun1+20)=9),SepSun1+20, "")</f>
        <v>41538</v>
      </c>
      <c r="BT25" s="15"/>
      <c r="BU25" s="15"/>
      <c r="BW25" s="14">
        <f>IF(AND(YEAR(DecSun1+14)=$A$2,MONTH(DecSun1+14)=12),DecSun1+14, "")</f>
        <v>41623</v>
      </c>
      <c r="BX25" s="14">
        <f>IF(AND(YEAR(DecSun1+15)=$A$2,MONTH(DecSun1+15)=12),DecSun1+15, "")</f>
        <v>41624</v>
      </c>
      <c r="BY25" s="14">
        <f>IF(AND(YEAR(DecSun1+16)=$A$2,MONTH(DecSun1+16)=12),DecSun1+16, "")</f>
        <v>41625</v>
      </c>
      <c r="BZ25" s="14">
        <f>IF(AND(YEAR(DecSun1+17)=$A$2,MONTH(DecSun1+17)=12),DecSun1+17, "")</f>
        <v>41626</v>
      </c>
      <c r="CA25" s="14">
        <f>IF(AND(YEAR(DecSun1+18)=$A$2,MONTH(DecSun1+18)=12),DecSun1+18, "")</f>
        <v>41627</v>
      </c>
      <c r="CB25" s="14">
        <f>IF(AND(YEAR(DecSun1+19)=$A$2,MONTH(DecSun1+19)=12),DecSun1+19, "")</f>
        <v>41628</v>
      </c>
      <c r="CC25" s="14">
        <f>IF(AND(YEAR(DecSun1+20)=$A$2,MONTH(DecSun1+20)=12),DecSun1+20, "")</f>
        <v>41629</v>
      </c>
      <c r="CD25" s="15"/>
      <c r="CE25" s="15"/>
    </row>
    <row r="26" spans="2:83" s="13" customFormat="1" ht="53.1" customHeight="1">
      <c r="C26" s="16">
        <f>IF(AND(YEAR(MarSun1+21)=$A$2,MONTH(MarSun1+21)=3),MarSun1+21, "")</f>
        <v>41350</v>
      </c>
      <c r="D26" s="16">
        <f>IF(AND(YEAR(MarSun1+22)=$A$2,MONTH(MarSun1+22)=3),MarSun1+22, "")</f>
        <v>41351</v>
      </c>
      <c r="E26" s="16">
        <f>IF(AND(YEAR(MarSun1+23)=$A$2,MONTH(MarSun1+23)=3),MarSun1+23, "")</f>
        <v>41352</v>
      </c>
      <c r="F26" s="16">
        <f>IF(AND(YEAR(MarSun1+24)=$A$2,MONTH(MarSun1+24)=3),MarSun1+24, "")</f>
        <v>41353</v>
      </c>
      <c r="G26" s="16">
        <f>IF(AND(YEAR(MarSun1+25)=$A$2,MONTH(MarSun1+25)=3),MarSun1+25, "")</f>
        <v>41354</v>
      </c>
      <c r="H26" s="16">
        <f>IF(AND(YEAR(MarSun1+26)=$A$2,MONTH(MarSun1+26)=3),MarSun1+26, "")</f>
        <v>41355</v>
      </c>
      <c r="I26" s="16">
        <f>IF(AND(YEAR(MarSun1+27)=$A$2,MONTH(MarSun1+27)=3),MarSun1+27, "")</f>
        <v>41356</v>
      </c>
      <c r="J26" s="17"/>
      <c r="K26" s="17"/>
      <c r="M26" s="16">
        <f>IF(AND(YEAR(JunSun1+21)=$A$2,MONTH(JunSun1+21)=6),JunSun1+21, "")</f>
        <v>41441</v>
      </c>
      <c r="N26" s="16">
        <f>IF(AND(YEAR(JunSun1+22)=$A$2,MONTH(JunSun1+22)=6),JunSun1+22, "")</f>
        <v>41442</v>
      </c>
      <c r="O26" s="16">
        <f>IF(AND(YEAR(JunSun1+23)=$A$2,MONTH(JunSun1+23)=6),JunSun1+23, "")</f>
        <v>41443</v>
      </c>
      <c r="P26" s="16">
        <f>IF(AND(YEAR(JunSun1+24)=$A$2,MONTH(JunSun1+24)=6),JunSun1+24, "")</f>
        <v>41444</v>
      </c>
      <c r="Q26" s="16">
        <f>IF(AND(YEAR(JunSun1+25)=$A$2,MONTH(JunSun1+25)=6),JunSun1+25, "")</f>
        <v>41445</v>
      </c>
      <c r="R26" s="16">
        <f>IF(AND(YEAR(JunSun1+26)=$A$2,MONTH(JunSun1+26)=6),JunSun1+26, "")</f>
        <v>41446</v>
      </c>
      <c r="S26" s="16">
        <f>IF(AND(YEAR(JunSun1+27)=$A$2,MONTH(JunSun1+27)=6),JunSun1+27, "")</f>
        <v>41447</v>
      </c>
      <c r="T26" s="17"/>
      <c r="U26" s="17"/>
      <c r="W26" s="25">
        <f>IF(AND(YEAR(SepSun1+21)=$A$2,MONTH(SepSun1+21)=9),SepSun1+21, "")</f>
        <v>41539</v>
      </c>
      <c r="X26" s="25">
        <f>IF(AND(YEAR(SepSun1+22)=$A$2,MONTH(SepSun1+22)=9),SepSun1+22, "")</f>
        <v>41540</v>
      </c>
      <c r="Y26" s="25">
        <f>IF(AND(YEAR(SepSun1+23)=$A$2,MONTH(SepSun1+23)=9),SepSun1+23, "")</f>
        <v>41541</v>
      </c>
      <c r="Z26" s="25">
        <f>IF(AND(YEAR(SepSun1+24)=$A$2,MONTH(SepSun1+24)=9),SepSun1+24, "")</f>
        <v>41542</v>
      </c>
      <c r="AA26" s="25">
        <f>IF(AND(YEAR(SepSun1+25)=$A$2,MONTH(SepSun1+25)=9),SepSun1+25, "")</f>
        <v>41543</v>
      </c>
      <c r="AB26" s="25">
        <f>IF(AND(YEAR(SepSun1+26)=$A$2,MONTH(SepSun1+26)=9),SepSun1+26, "")</f>
        <v>41544</v>
      </c>
      <c r="AC26" s="25">
        <f>IF(AND(YEAR(SepSun1+27)=$A$2,MONTH(SepSun1+27)=9),SepSun1+27, "")</f>
        <v>41545</v>
      </c>
      <c r="AD26" s="25"/>
      <c r="AE26" s="25"/>
      <c r="AF26" s="28"/>
      <c r="AG26" s="25">
        <f>IF(AND(YEAR(DecSun1+21)=$A$2,MONTH(DecSun1+21)=12),DecSun1+21, "")</f>
        <v>41630</v>
      </c>
      <c r="AH26" s="25">
        <f>IF(AND(YEAR(DecSun1+22)=$A$2,MONTH(DecSun1+22)=12),DecSun1+22, "")</f>
        <v>41631</v>
      </c>
      <c r="AI26" s="25">
        <f>IF(AND(YEAR(DecSun1+23)=$A$2,MONTH(DecSun1+23)=12),DecSun1+23, "")</f>
        <v>41632</v>
      </c>
      <c r="AJ26" s="25">
        <f>IF(AND(YEAR(DecSun1+24)=$A$2,MONTH(DecSun1+24)=12),DecSun1+24, "")</f>
        <v>41633</v>
      </c>
      <c r="AK26" s="25">
        <f>IF(AND(YEAR(DecSun1+25)=$A$2,MONTH(DecSun1+25)=12),DecSun1+25, "")</f>
        <v>41634</v>
      </c>
      <c r="AL26" s="25">
        <f>IF(AND(YEAR(DecSun1+26)=$A$2,MONTH(DecSun1+26)=12),DecSun1+26, "")</f>
        <v>41635</v>
      </c>
      <c r="AM26" s="25">
        <f>IF(AND(YEAR(DecSun1+27)=$A$2,MONTH(DecSun1+27)=12),DecSun1+27, "")</f>
        <v>41636</v>
      </c>
      <c r="AN26" s="25"/>
      <c r="AO26" s="25"/>
      <c r="AP26" s="28"/>
      <c r="AQ26" s="29"/>
      <c r="AR26" s="28"/>
      <c r="AS26" s="25">
        <f>IF(AND(YEAR(MarSun1+21)=$A$2,MONTH(MarSun1+21)=3),MarSun1+21, "")</f>
        <v>41350</v>
      </c>
      <c r="AT26" s="25">
        <f>IF(AND(YEAR(MarSun1+22)=$A$2,MONTH(MarSun1+22)=3),MarSun1+22, "")</f>
        <v>41351</v>
      </c>
      <c r="AU26" s="25">
        <f>IF(AND(YEAR(MarSun1+23)=$A$2,MONTH(MarSun1+23)=3),MarSun1+23, "")</f>
        <v>41352</v>
      </c>
      <c r="AV26" s="25">
        <f>IF(AND(YEAR(MarSun1+24)=$A$2,MONTH(MarSun1+24)=3),MarSun1+24, "")</f>
        <v>41353</v>
      </c>
      <c r="AW26" s="25">
        <f>IF(AND(YEAR(MarSun1+25)=$A$2,MONTH(MarSun1+25)=3),MarSun1+25, "")</f>
        <v>41354</v>
      </c>
      <c r="AX26" s="25">
        <f>IF(AND(YEAR(MarSun1+26)=$A$2,MONTH(MarSun1+26)=3),MarSun1+26, "")</f>
        <v>41355</v>
      </c>
      <c r="AY26" s="25">
        <f>IF(AND(YEAR(MarSun1+27)=$A$2,MONTH(MarSun1+27)=3),MarSun1+27, "")</f>
        <v>41356</v>
      </c>
      <c r="AZ26" s="25"/>
      <c r="BA26" s="25"/>
      <c r="BB26" s="28"/>
      <c r="BC26" s="25">
        <f>IF(AND(YEAR(JunSun1+21)=$A$2,MONTH(JunSun1+21)=6),JunSun1+21, "")</f>
        <v>41441</v>
      </c>
      <c r="BD26" s="25">
        <f>IF(AND(YEAR(JunSun1+22)=$A$2,MONTH(JunSun1+22)=6),JunSun1+22, "")</f>
        <v>41442</v>
      </c>
      <c r="BE26" s="25">
        <f>IF(AND(YEAR(JunSun1+23)=$A$2,MONTH(JunSun1+23)=6),JunSun1+23, "")</f>
        <v>41443</v>
      </c>
      <c r="BF26" s="25">
        <f>IF(AND(YEAR(JunSun1+24)=$A$2,MONTH(JunSun1+24)=6),JunSun1+24, "")</f>
        <v>41444</v>
      </c>
      <c r="BG26" s="25">
        <f>IF(AND(YEAR(JunSun1+25)=$A$2,MONTH(JunSun1+25)=6),JunSun1+25, "")</f>
        <v>41445</v>
      </c>
      <c r="BH26" s="25">
        <f>IF(AND(YEAR(JunSun1+26)=$A$2,MONTH(JunSun1+26)=6),JunSun1+26, "")</f>
        <v>41446</v>
      </c>
      <c r="BI26" s="25">
        <f>IF(AND(YEAR(JunSun1+27)=$A$2,MONTH(JunSun1+27)=6),JunSun1+27, "")</f>
        <v>41447</v>
      </c>
      <c r="BJ26" s="25"/>
      <c r="BK26" s="25"/>
      <c r="BM26" s="16">
        <f>IF(AND(YEAR(SepSun1+21)=$A$2,MONTH(SepSun1+21)=9),SepSun1+21, "")</f>
        <v>41539</v>
      </c>
      <c r="BN26" s="16">
        <f>IF(AND(YEAR(SepSun1+22)=$A$2,MONTH(SepSun1+22)=9),SepSun1+22, "")</f>
        <v>41540</v>
      </c>
      <c r="BO26" s="16">
        <f>IF(AND(YEAR(SepSun1+23)=$A$2,MONTH(SepSun1+23)=9),SepSun1+23, "")</f>
        <v>41541</v>
      </c>
      <c r="BP26" s="16">
        <f>IF(AND(YEAR(SepSun1+24)=$A$2,MONTH(SepSun1+24)=9),SepSun1+24, "")</f>
        <v>41542</v>
      </c>
      <c r="BQ26" s="16">
        <f>IF(AND(YEAR(SepSun1+25)=$A$2,MONTH(SepSun1+25)=9),SepSun1+25, "")</f>
        <v>41543</v>
      </c>
      <c r="BR26" s="16">
        <f>IF(AND(YEAR(SepSun1+26)=$A$2,MONTH(SepSun1+26)=9),SepSun1+26, "")</f>
        <v>41544</v>
      </c>
      <c r="BS26" s="16">
        <f>IF(AND(YEAR(SepSun1+27)=$A$2,MONTH(SepSun1+27)=9),SepSun1+27, "")</f>
        <v>41545</v>
      </c>
      <c r="BT26" s="17"/>
      <c r="BU26" s="17"/>
      <c r="BW26" s="16">
        <f>IF(AND(YEAR(DecSun1+21)=$A$2,MONTH(DecSun1+21)=12),DecSun1+21, "")</f>
        <v>41630</v>
      </c>
      <c r="BX26" s="16">
        <f>IF(AND(YEAR(DecSun1+22)=$A$2,MONTH(DecSun1+22)=12),DecSun1+22, "")</f>
        <v>41631</v>
      </c>
      <c r="BY26" s="16">
        <f>IF(AND(YEAR(DecSun1+23)=$A$2,MONTH(DecSun1+23)=12),DecSun1+23, "")</f>
        <v>41632</v>
      </c>
      <c r="BZ26" s="16">
        <f>IF(AND(YEAR(DecSun1+24)=$A$2,MONTH(DecSun1+24)=12),DecSun1+24, "")</f>
        <v>41633</v>
      </c>
      <c r="CA26" s="16">
        <f>IF(AND(YEAR(DecSun1+25)=$A$2,MONTH(DecSun1+25)=12),DecSun1+25, "")</f>
        <v>41634</v>
      </c>
      <c r="CB26" s="16">
        <f>IF(AND(YEAR(DecSun1+26)=$A$2,MONTH(DecSun1+26)=12),DecSun1+26, "")</f>
        <v>41635</v>
      </c>
      <c r="CC26" s="16">
        <f>IF(AND(YEAR(DecSun1+27)=$A$2,MONTH(DecSun1+27)=12),DecSun1+27, "")</f>
        <v>41636</v>
      </c>
      <c r="CD26" s="17"/>
      <c r="CE26" s="17"/>
    </row>
    <row r="27" spans="2:83" s="13" customFormat="1" ht="53.1" customHeight="1">
      <c r="C27" s="14">
        <f>IF(AND(YEAR(MarSun1+28)=$A$2,MONTH(MarSun1+28)=3),MarSun1+28, "")</f>
        <v>41357</v>
      </c>
      <c r="D27" s="14">
        <f>IF(AND(YEAR(MarSun1+29)=$A$2,MONTH(MarSun1+29)=3),MarSun1+29, "")</f>
        <v>41358</v>
      </c>
      <c r="E27" s="14">
        <f>IF(AND(YEAR(MarSun1+30)=$A$2,MONTH(MarSun1+30)=3),MarSun1+30, "")</f>
        <v>41359</v>
      </c>
      <c r="F27" s="14">
        <f>IF(AND(YEAR(MarSun1+31)=$A$2,MONTH(MarSun1+31)=3),MarSun1+31, "")</f>
        <v>41360</v>
      </c>
      <c r="G27" s="14">
        <f>IF(AND(YEAR(MarSun1+32)=$A$2,MONTH(MarSun1+32)=3),MarSun1+32, "")</f>
        <v>41361</v>
      </c>
      <c r="H27" s="14">
        <f>IF(AND(YEAR(MarSun1+33)=$A$2,MONTH(MarSun1+33)=3),MarSun1+33, "")</f>
        <v>41362</v>
      </c>
      <c r="I27" s="14">
        <f>IF(AND(YEAR(MarSun1+34)=$A$2,MONTH(MarSun1+34)=3),MarSun1+34, "")</f>
        <v>41363</v>
      </c>
      <c r="J27" s="15"/>
      <c r="K27" s="15"/>
      <c r="M27" s="14">
        <f>IF(AND(YEAR(JunSun1+28)=$A$2,MONTH(JunSun1+28)=6),JunSun1+28, "")</f>
        <v>41448</v>
      </c>
      <c r="N27" s="14">
        <f>IF(AND(YEAR(JunSun1+29)=$A$2,MONTH(JunSun1+29)=6),JunSun1+29, "")</f>
        <v>41449</v>
      </c>
      <c r="O27" s="14">
        <f>IF(AND(YEAR(JunSun1+30)=$A$2,MONTH(JunSun1+30)=6),JunSun1+30, "")</f>
        <v>41450</v>
      </c>
      <c r="P27" s="14">
        <f>IF(AND(YEAR(JunSun1+31)=$A$2,MONTH(JunSun1+31)=6),JunSun1+31, "")</f>
        <v>41451</v>
      </c>
      <c r="Q27" s="14">
        <f>IF(AND(YEAR(JunSun1+32)=$A$2,MONTH(JunSun1+32)=6),JunSun1+32, "")</f>
        <v>41452</v>
      </c>
      <c r="R27" s="14">
        <f>IF(AND(YEAR(JunSun1+33)=$A$2,MONTH(JunSun1+33)=6),JunSun1+33, "")</f>
        <v>41453</v>
      </c>
      <c r="S27" s="14">
        <f>IF(AND(YEAR(JunSun1+34)=$A$2,MONTH(JunSun1+34)=6),JunSun1+34, "")</f>
        <v>41454</v>
      </c>
      <c r="T27" s="15"/>
      <c r="U27" s="15"/>
      <c r="W27" s="24">
        <f>IF(AND(YEAR(SepSun1+28)=$A$2,MONTH(SepSun1+28)=9),SepSun1+28, "")</f>
        <v>41546</v>
      </c>
      <c r="X27" s="24">
        <f>IF(AND(YEAR(SepSun1+29)=$A$2,MONTH(SepSun1+29)=9),SepSun1+29, "")</f>
        <v>41547</v>
      </c>
      <c r="Y27" s="24" t="str">
        <f>IF(AND(YEAR(SepSun1+30)=$A$2,MONTH(SepSun1+30)=9),SepSun1+30, "")</f>
        <v/>
      </c>
      <c r="Z27" s="24" t="str">
        <f>IF(AND(YEAR(SepSun1+31)=$A$2,MONTH(SepSun1+31)=9),SepSun1+31, "")</f>
        <v/>
      </c>
      <c r="AA27" s="24" t="str">
        <f>IF(AND(YEAR(SepSun1+32)=$A$2,MONTH(SepSun1+32)=9),SepSun1+32, "")</f>
        <v/>
      </c>
      <c r="AB27" s="24" t="str">
        <f>IF(AND(YEAR(SepSun1+33)=$A$2,MONTH(SepSun1+33)=9),SepSun1+33, "")</f>
        <v/>
      </c>
      <c r="AC27" s="24" t="str">
        <f>IF(AND(YEAR(SepSun1+34)=$A$2,MONTH(SepSun1+34)=9),SepSun1+34, "")</f>
        <v/>
      </c>
      <c r="AD27" s="24"/>
      <c r="AE27" s="24"/>
      <c r="AF27" s="28"/>
      <c r="AG27" s="24">
        <f>IF(AND(YEAR(DecSun1+28)=$A$2,MONTH(DecSun1+28)=12),DecSun1+28, "")</f>
        <v>41637</v>
      </c>
      <c r="AH27" s="24">
        <f>IF(AND(YEAR(DecSun1+29)=$A$2,MONTH(DecSun1+29)=12),DecSun1+29, "")</f>
        <v>41638</v>
      </c>
      <c r="AI27" s="24">
        <f>IF(AND(YEAR(DecSun1+30)=$A$2,MONTH(DecSun1+30)=12),DecSun1+30, "")</f>
        <v>41639</v>
      </c>
      <c r="AJ27" s="24" t="str">
        <f>IF(AND(YEAR(DecSun1+31)=$A$2,MONTH(DecSun1+31)=12),DecSun1+31, "")</f>
        <v/>
      </c>
      <c r="AK27" s="24" t="str">
        <f>IF(AND(YEAR(DecSun1+32)=$A$2,MONTH(DecSun1+32)=12),DecSun1+32, "")</f>
        <v/>
      </c>
      <c r="AL27" s="24" t="str">
        <f>IF(AND(YEAR(DecSun1+33)=$A$2,MONTH(DecSun1+33)=12),DecSun1+33, "")</f>
        <v/>
      </c>
      <c r="AM27" s="24" t="str">
        <f>IF(AND(YEAR(DecSun1+34)=$A$2,MONTH(DecSun1+34)=12),DecSun1+34, "")</f>
        <v/>
      </c>
      <c r="AN27" s="24"/>
      <c r="AO27" s="24"/>
      <c r="AP27" s="28"/>
      <c r="AQ27" s="29"/>
      <c r="AR27" s="28"/>
      <c r="AS27" s="24">
        <f>IF(AND(YEAR(MarSun1+28)=$A$2,MONTH(MarSun1+28)=3),MarSun1+28, "")</f>
        <v>41357</v>
      </c>
      <c r="AT27" s="24">
        <f>IF(AND(YEAR(MarSun1+29)=$A$2,MONTH(MarSun1+29)=3),MarSun1+29, "")</f>
        <v>41358</v>
      </c>
      <c r="AU27" s="24">
        <f>IF(AND(YEAR(MarSun1+30)=$A$2,MONTH(MarSun1+30)=3),MarSun1+30, "")</f>
        <v>41359</v>
      </c>
      <c r="AV27" s="24">
        <f>IF(AND(YEAR(MarSun1+31)=$A$2,MONTH(MarSun1+31)=3),MarSun1+31, "")</f>
        <v>41360</v>
      </c>
      <c r="AW27" s="24">
        <f>IF(AND(YEAR(MarSun1+32)=$A$2,MONTH(MarSun1+32)=3),MarSun1+32, "")</f>
        <v>41361</v>
      </c>
      <c r="AX27" s="24">
        <f>IF(AND(YEAR(MarSun1+33)=$A$2,MONTH(MarSun1+33)=3),MarSun1+33, "")</f>
        <v>41362</v>
      </c>
      <c r="AY27" s="24">
        <f>IF(AND(YEAR(MarSun1+34)=$A$2,MONTH(MarSun1+34)=3),MarSun1+34, "")</f>
        <v>41363</v>
      </c>
      <c r="AZ27" s="24"/>
      <c r="BA27" s="24"/>
      <c r="BB27" s="28"/>
      <c r="BC27" s="24">
        <f>IF(AND(YEAR(JunSun1+28)=$A$2,MONTH(JunSun1+28)=6),JunSun1+28, "")</f>
        <v>41448</v>
      </c>
      <c r="BD27" s="24">
        <f>IF(AND(YEAR(JunSun1+29)=$A$2,MONTH(JunSun1+29)=6),JunSun1+29, "")</f>
        <v>41449</v>
      </c>
      <c r="BE27" s="24">
        <f>IF(AND(YEAR(JunSun1+30)=$A$2,MONTH(JunSun1+30)=6),JunSun1+30, "")</f>
        <v>41450</v>
      </c>
      <c r="BF27" s="24">
        <f>IF(AND(YEAR(JunSun1+31)=$A$2,MONTH(JunSun1+31)=6),JunSun1+31, "")</f>
        <v>41451</v>
      </c>
      <c r="BG27" s="24">
        <f>IF(AND(YEAR(JunSun1+32)=$A$2,MONTH(JunSun1+32)=6),JunSun1+32, "")</f>
        <v>41452</v>
      </c>
      <c r="BH27" s="24">
        <f>IF(AND(YEAR(JunSun1+33)=$A$2,MONTH(JunSun1+33)=6),JunSun1+33, "")</f>
        <v>41453</v>
      </c>
      <c r="BI27" s="24">
        <f>IF(AND(YEAR(JunSun1+34)=$A$2,MONTH(JunSun1+34)=6),JunSun1+34, "")</f>
        <v>41454</v>
      </c>
      <c r="BJ27" s="24"/>
      <c r="BK27" s="24"/>
      <c r="BM27" s="14">
        <f>IF(AND(YEAR(SepSun1+28)=$A$2,MONTH(SepSun1+28)=9),SepSun1+28, "")</f>
        <v>41546</v>
      </c>
      <c r="BN27" s="14">
        <f>IF(AND(YEAR(SepSun1+29)=$A$2,MONTH(SepSun1+29)=9),SepSun1+29, "")</f>
        <v>41547</v>
      </c>
      <c r="BO27" s="14" t="str">
        <f>IF(AND(YEAR(SepSun1+30)=$A$2,MONTH(SepSun1+30)=9),SepSun1+30, "")</f>
        <v/>
      </c>
      <c r="BP27" s="14" t="str">
        <f>IF(AND(YEAR(SepSun1+31)=$A$2,MONTH(SepSun1+31)=9),SepSun1+31, "")</f>
        <v/>
      </c>
      <c r="BQ27" s="14" t="str">
        <f>IF(AND(YEAR(SepSun1+32)=$A$2,MONTH(SepSun1+32)=9),SepSun1+32, "")</f>
        <v/>
      </c>
      <c r="BR27" s="14" t="str">
        <f>IF(AND(YEAR(SepSun1+33)=$A$2,MONTH(SepSun1+33)=9),SepSun1+33, "")</f>
        <v/>
      </c>
      <c r="BS27" s="14" t="str">
        <f>IF(AND(YEAR(SepSun1+34)=$A$2,MONTH(SepSun1+34)=9),SepSun1+34, "")</f>
        <v/>
      </c>
      <c r="BT27" s="15"/>
      <c r="BU27" s="15"/>
      <c r="BW27" s="14">
        <f>IF(AND(YEAR(DecSun1+28)=$A$2,MONTH(DecSun1+28)=12),DecSun1+28, "")</f>
        <v>41637</v>
      </c>
      <c r="BX27" s="14">
        <f>IF(AND(YEAR(DecSun1+29)=$A$2,MONTH(DecSun1+29)=12),DecSun1+29, "")</f>
        <v>41638</v>
      </c>
      <c r="BY27" s="14">
        <f>IF(AND(YEAR(DecSun1+30)=$A$2,MONTH(DecSun1+30)=12),DecSun1+30, "")</f>
        <v>41639</v>
      </c>
      <c r="BZ27" s="14" t="str">
        <f>IF(AND(YEAR(DecSun1+31)=$A$2,MONTH(DecSun1+31)=12),DecSun1+31, "")</f>
        <v/>
      </c>
      <c r="CA27" s="14" t="str">
        <f>IF(AND(YEAR(DecSun1+32)=$A$2,MONTH(DecSun1+32)=12),DecSun1+32, "")</f>
        <v/>
      </c>
      <c r="CB27" s="14" t="str">
        <f>IF(AND(YEAR(DecSun1+33)=$A$2,MONTH(DecSun1+33)=12),DecSun1+33, "")</f>
        <v/>
      </c>
      <c r="CC27" s="14" t="str">
        <f>IF(AND(YEAR(DecSun1+34)=$A$2,MONTH(DecSun1+34)=12),DecSun1+34, "")</f>
        <v/>
      </c>
      <c r="CD27" s="15"/>
      <c r="CE27" s="15"/>
    </row>
    <row r="28" spans="2:83" ht="53.1" customHeight="1">
      <c r="C28" s="7"/>
      <c r="D28" s="7"/>
      <c r="E28" s="7"/>
      <c r="F28" s="7"/>
      <c r="G28" s="7"/>
      <c r="H28" s="7"/>
      <c r="I28" s="7"/>
      <c r="J28" s="7"/>
      <c r="K28" s="7"/>
      <c r="M28" s="7"/>
      <c r="N28" s="7"/>
      <c r="O28" s="7"/>
      <c r="P28" s="7"/>
      <c r="Q28" s="7"/>
      <c r="R28" s="7"/>
      <c r="S28" s="7"/>
      <c r="T28" s="7"/>
      <c r="U28" s="7"/>
      <c r="W28" s="30"/>
      <c r="X28" s="31"/>
      <c r="Y28" s="31"/>
      <c r="Z28" s="31"/>
      <c r="AA28" s="31"/>
      <c r="AB28" s="31"/>
      <c r="AC28" s="31"/>
      <c r="AD28" s="31"/>
      <c r="AE28" s="32"/>
      <c r="AG28" s="30"/>
      <c r="AH28" s="31"/>
      <c r="AI28" s="31"/>
      <c r="AJ28" s="31"/>
      <c r="AK28" s="31"/>
      <c r="AL28" s="31"/>
      <c r="AM28" s="31"/>
      <c r="AN28" s="31"/>
      <c r="AO28" s="32"/>
      <c r="AQ28" s="35"/>
      <c r="AS28" s="30"/>
      <c r="AT28" s="31"/>
      <c r="AU28" s="31"/>
      <c r="AV28" s="31"/>
      <c r="AW28" s="31"/>
      <c r="AX28" s="31"/>
      <c r="AY28" s="31"/>
      <c r="AZ28" s="31"/>
      <c r="BA28" s="32"/>
      <c r="BC28" s="30"/>
      <c r="BD28" s="31"/>
      <c r="BE28" s="31"/>
      <c r="BF28" s="31"/>
      <c r="BG28" s="31"/>
      <c r="BH28" s="31"/>
      <c r="BI28" s="31"/>
      <c r="BJ28" s="31"/>
      <c r="BK28" s="32"/>
      <c r="BM28" s="7"/>
      <c r="BN28" s="7"/>
      <c r="BO28" s="7"/>
      <c r="BP28" s="7"/>
      <c r="BQ28" s="7"/>
      <c r="BR28" s="7"/>
      <c r="BS28" s="7"/>
      <c r="BT28" s="7"/>
      <c r="BU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2:83" ht="45" customHeight="1"/>
    <row r="30" spans="2:83" ht="45" customHeight="1"/>
    <row r="31" spans="2:83" ht="45" customHeight="1"/>
    <row r="32" spans="2:83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</sheetData>
  <mergeCells count="24">
    <mergeCell ref="AS3:BA3"/>
    <mergeCell ref="BC3:BK3"/>
    <mergeCell ref="BM3:BU3"/>
    <mergeCell ref="BW3:CE3"/>
    <mergeCell ref="AS12:BA12"/>
    <mergeCell ref="BC12:BK12"/>
    <mergeCell ref="BM12:BU12"/>
    <mergeCell ref="BW12:CE12"/>
    <mergeCell ref="AS21:BA21"/>
    <mergeCell ref="BC21:BK21"/>
    <mergeCell ref="BM21:BU21"/>
    <mergeCell ref="BW21:CE21"/>
    <mergeCell ref="W21:AE21"/>
    <mergeCell ref="W12:AE12"/>
    <mergeCell ref="AG12:AO12"/>
    <mergeCell ref="AG21:AO21"/>
    <mergeCell ref="W3:AE3"/>
    <mergeCell ref="AG3:AO3"/>
    <mergeCell ref="C3:K3"/>
    <mergeCell ref="C12:K12"/>
    <mergeCell ref="C21:K21"/>
    <mergeCell ref="M3:U3"/>
    <mergeCell ref="M12:U12"/>
    <mergeCell ref="M21:U21"/>
  </mergeCells>
  <phoneticPr fontId="1" type="noConversion"/>
  <dataValidations count="1">
    <dataValidation type="whole" allowBlank="1" showInputMessage="1" showErrorMessage="1" sqref="A2:B2 AQ2:AR2">
      <formula1>1900</formula1>
      <formula2>9999</formula2>
    </dataValidation>
  </dataValidations>
  <printOptions verticalCentered="1"/>
  <pageMargins left="0" right="0" top="0" bottom="0" header="0" footer="0"/>
  <pageSetup scale="37" orientation="landscape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E55"/>
  <sheetViews>
    <sheetView showGridLines="0" workbookViewId="0">
      <selection activeCell="A3" sqref="A3"/>
    </sheetView>
  </sheetViews>
  <sheetFormatPr defaultColWidth="8.88671875" defaultRowHeight="13.8"/>
  <cols>
    <col min="1" max="1" width="9.44140625" style="1" bestFit="1" customWidth="1"/>
    <col min="2" max="2" width="3.6640625" style="1" customWidth="1"/>
    <col min="3" max="42" width="7.44140625" style="1" customWidth="1"/>
    <col min="43" max="43" width="10" style="1" customWidth="1"/>
    <col min="44" max="16384" width="8.88671875" style="1"/>
  </cols>
  <sheetData>
    <row r="1" spans="1:83" ht="25.8">
      <c r="A1" s="5">
        <v>2012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Q1" s="5">
        <v>2012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83" s="18" customFormat="1" ht="45" customHeight="1">
      <c r="C2" s="36" t="s">
        <v>5</v>
      </c>
      <c r="D2" s="37"/>
      <c r="E2" s="37"/>
      <c r="F2" s="37"/>
      <c r="G2" s="37"/>
      <c r="H2" s="37"/>
      <c r="I2" s="37"/>
      <c r="J2" s="38"/>
      <c r="K2" s="39"/>
      <c r="M2" s="40" t="s">
        <v>8</v>
      </c>
      <c r="N2" s="41"/>
      <c r="O2" s="41"/>
      <c r="P2" s="41"/>
      <c r="Q2" s="41"/>
      <c r="R2" s="41"/>
      <c r="S2" s="41"/>
      <c r="T2" s="42"/>
      <c r="U2" s="42"/>
      <c r="W2" s="49" t="s">
        <v>11</v>
      </c>
      <c r="X2" s="50"/>
      <c r="Y2" s="50"/>
      <c r="Z2" s="50"/>
      <c r="AA2" s="50"/>
      <c r="AB2" s="50"/>
      <c r="AC2" s="50"/>
      <c r="AD2" s="50"/>
      <c r="AE2" s="50"/>
      <c r="AG2" s="49" t="s">
        <v>13</v>
      </c>
      <c r="AH2" s="50"/>
      <c r="AI2" s="50"/>
      <c r="AJ2" s="50"/>
      <c r="AK2" s="50"/>
      <c r="AL2" s="50"/>
      <c r="AM2" s="50"/>
      <c r="AN2" s="50"/>
      <c r="AO2" s="50"/>
      <c r="AS2" s="36" t="s">
        <v>5</v>
      </c>
      <c r="AT2" s="37"/>
      <c r="AU2" s="37"/>
      <c r="AV2" s="37"/>
      <c r="AW2" s="37"/>
      <c r="AX2" s="37"/>
      <c r="AY2" s="37"/>
      <c r="AZ2" s="38"/>
      <c r="BA2" s="39"/>
      <c r="BC2" s="40" t="s">
        <v>8</v>
      </c>
      <c r="BD2" s="41"/>
      <c r="BE2" s="41"/>
      <c r="BF2" s="41"/>
      <c r="BG2" s="41"/>
      <c r="BH2" s="41"/>
      <c r="BI2" s="41"/>
      <c r="BJ2" s="42"/>
      <c r="BK2" s="42"/>
      <c r="BM2" s="49" t="s">
        <v>11</v>
      </c>
      <c r="BN2" s="50"/>
      <c r="BO2" s="50"/>
      <c r="BP2" s="50"/>
      <c r="BQ2" s="50"/>
      <c r="BR2" s="50"/>
      <c r="BS2" s="50"/>
      <c r="BT2" s="50"/>
      <c r="BU2" s="50"/>
      <c r="BW2" s="49" t="s">
        <v>13</v>
      </c>
      <c r="BX2" s="50"/>
      <c r="BY2" s="50"/>
      <c r="BZ2" s="50"/>
      <c r="CA2" s="50"/>
      <c r="CB2" s="50"/>
      <c r="CC2" s="50"/>
      <c r="CD2" s="50"/>
      <c r="CE2" s="50"/>
    </row>
    <row r="3" spans="1:83" s="10" customFormat="1" ht="45" customHeight="1">
      <c r="B3" s="11"/>
      <c r="C3" s="12" t="s">
        <v>0</v>
      </c>
      <c r="D3" s="12" t="s">
        <v>1</v>
      </c>
      <c r="E3" s="12" t="s">
        <v>2</v>
      </c>
      <c r="F3" s="12" t="s">
        <v>3</v>
      </c>
      <c r="G3" s="12" t="s">
        <v>2</v>
      </c>
      <c r="H3" s="12" t="s">
        <v>4</v>
      </c>
      <c r="I3" s="12" t="s">
        <v>0</v>
      </c>
      <c r="J3" s="12" t="s">
        <v>17</v>
      </c>
      <c r="K3" s="12" t="s">
        <v>18</v>
      </c>
      <c r="M3" s="12" t="s">
        <v>0</v>
      </c>
      <c r="N3" s="12" t="s">
        <v>1</v>
      </c>
      <c r="O3" s="12" t="s">
        <v>2</v>
      </c>
      <c r="P3" s="12" t="s">
        <v>3</v>
      </c>
      <c r="Q3" s="12" t="s">
        <v>2</v>
      </c>
      <c r="R3" s="12" t="s">
        <v>4</v>
      </c>
      <c r="S3" s="12" t="s">
        <v>0</v>
      </c>
      <c r="T3" s="12" t="s">
        <v>17</v>
      </c>
      <c r="U3" s="12" t="s">
        <v>18</v>
      </c>
      <c r="W3" s="12" t="s">
        <v>0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4</v>
      </c>
      <c r="AC3" s="12" t="s">
        <v>0</v>
      </c>
      <c r="AD3" s="12" t="s">
        <v>17</v>
      </c>
      <c r="AE3" s="12" t="s">
        <v>18</v>
      </c>
      <c r="AG3" s="12" t="s">
        <v>0</v>
      </c>
      <c r="AH3" s="12" t="s">
        <v>1</v>
      </c>
      <c r="AI3" s="12" t="s">
        <v>2</v>
      </c>
      <c r="AJ3" s="12" t="s">
        <v>3</v>
      </c>
      <c r="AK3" s="12" t="s">
        <v>2</v>
      </c>
      <c r="AL3" s="12" t="s">
        <v>4</v>
      </c>
      <c r="AM3" s="12" t="s">
        <v>0</v>
      </c>
      <c r="AN3" s="12" t="s">
        <v>17</v>
      </c>
      <c r="AO3" s="12" t="s">
        <v>18</v>
      </c>
      <c r="AR3" s="11"/>
      <c r="AS3" s="12" t="s">
        <v>0</v>
      </c>
      <c r="AT3" s="12" t="s">
        <v>1</v>
      </c>
      <c r="AU3" s="12" t="s">
        <v>2</v>
      </c>
      <c r="AV3" s="12" t="s">
        <v>3</v>
      </c>
      <c r="AW3" s="12" t="s">
        <v>2</v>
      </c>
      <c r="AX3" s="12" t="s">
        <v>4</v>
      </c>
      <c r="AY3" s="12" t="s">
        <v>0</v>
      </c>
      <c r="AZ3" s="12" t="s">
        <v>17</v>
      </c>
      <c r="BA3" s="12" t="s">
        <v>18</v>
      </c>
      <c r="BC3" s="12" t="s">
        <v>0</v>
      </c>
      <c r="BD3" s="12" t="s">
        <v>1</v>
      </c>
      <c r="BE3" s="12" t="s">
        <v>2</v>
      </c>
      <c r="BF3" s="12" t="s">
        <v>3</v>
      </c>
      <c r="BG3" s="12" t="s">
        <v>2</v>
      </c>
      <c r="BH3" s="12" t="s">
        <v>4</v>
      </c>
      <c r="BI3" s="12" t="s">
        <v>0</v>
      </c>
      <c r="BJ3" s="12" t="s">
        <v>17</v>
      </c>
      <c r="BK3" s="12" t="s">
        <v>18</v>
      </c>
      <c r="BM3" s="12" t="s">
        <v>0</v>
      </c>
      <c r="BN3" s="12" t="s">
        <v>1</v>
      </c>
      <c r="BO3" s="12" t="s">
        <v>2</v>
      </c>
      <c r="BP3" s="12" t="s">
        <v>3</v>
      </c>
      <c r="BQ3" s="12" t="s">
        <v>2</v>
      </c>
      <c r="BR3" s="12" t="s">
        <v>4</v>
      </c>
      <c r="BS3" s="12" t="s">
        <v>0</v>
      </c>
      <c r="BT3" s="12" t="s">
        <v>17</v>
      </c>
      <c r="BU3" s="12" t="s">
        <v>18</v>
      </c>
      <c r="BW3" s="12" t="s">
        <v>0</v>
      </c>
      <c r="BX3" s="12" t="s">
        <v>1</v>
      </c>
      <c r="BY3" s="12" t="s">
        <v>2</v>
      </c>
      <c r="BZ3" s="12" t="s">
        <v>3</v>
      </c>
      <c r="CA3" s="12" t="s">
        <v>2</v>
      </c>
      <c r="CB3" s="12" t="s">
        <v>4</v>
      </c>
      <c r="CC3" s="12" t="s">
        <v>0</v>
      </c>
      <c r="CD3" s="12" t="s">
        <v>17</v>
      </c>
      <c r="CE3" s="12" t="s">
        <v>18</v>
      </c>
    </row>
    <row r="4" spans="1:83" s="13" customFormat="1" ht="45" customHeight="1">
      <c r="C4" s="14">
        <f>IF(AND(YEAR(JanSun1)=$A$1,MONTH(JanSun1)=1),JanSun1, "")</f>
        <v>40909</v>
      </c>
      <c r="D4" s="14">
        <f>IF(AND(YEAR(JanSun1+1)=$A$1,MONTH(JanSun1+1)=1),JanSun1+1, "")</f>
        <v>40910</v>
      </c>
      <c r="E4" s="14">
        <f>IF(AND(YEAR(JanSun1+2)=$A$1,MONTH(JanSun1+2)=1),JanSun1+2, "")</f>
        <v>40911</v>
      </c>
      <c r="F4" s="14">
        <f>IF(AND(YEAR(JanSun1+3)=$A$1,MONTH(JanSun1+3)=1),JanSun1+3, "")</f>
        <v>40912</v>
      </c>
      <c r="G4" s="14">
        <f>IF(AND(YEAR(JanSun1+4)=$A$1,MONTH(JanSun1+4)=1),JanSun1+4, "")</f>
        <v>40913</v>
      </c>
      <c r="H4" s="14">
        <f>IF(AND(YEAR(JanSun1+5)=$A$1,MONTH(JanSun1+5)=1),JanSun1+5, "")</f>
        <v>40914</v>
      </c>
      <c r="I4" s="14">
        <f>IF(AND(YEAR(JanSun1+6)=$A$1,MONTH(JanSun1+6)=1),JanSun1+6, "")</f>
        <v>40915</v>
      </c>
      <c r="J4" s="15"/>
      <c r="K4" s="15"/>
      <c r="M4" s="14">
        <f>IF(AND(YEAR(AprSun1)=$A$1,MONTH(AprSun1)=4),AprSun1, "")</f>
        <v>41000</v>
      </c>
      <c r="N4" s="14">
        <f>IF(AND(YEAR(AprSun1+1)=$A$1,MONTH(AprSun1+1)=4),AprSun1+1, "")</f>
        <v>41001</v>
      </c>
      <c r="O4" s="14">
        <f>IF(AND(YEAR(AprSun1+2)=$A$1,MONTH(AprSun1+2)=4),AprSun1+2, "")</f>
        <v>41002</v>
      </c>
      <c r="P4" s="14">
        <f>IF(AND(YEAR(AprSun1+3)=$A$1,MONTH(AprSun1+3)=4),AprSun1+3, "")</f>
        <v>41003</v>
      </c>
      <c r="Q4" s="14">
        <f>IF(AND(YEAR(AprSun1+4)=$A$1,MONTH(AprSun1+4)=4),AprSun1+4, "")</f>
        <v>41004</v>
      </c>
      <c r="R4" s="14">
        <f>IF(AND(YEAR(AprSun1+5)=$A$1,MONTH(AprSun1+5)=4),AprSun1+5, "")</f>
        <v>41005</v>
      </c>
      <c r="S4" s="14">
        <f>IF(AND(YEAR(AprSun1+6)=$A$1,MONTH(AprSun1+6)=4),AprSun1+6, "")</f>
        <v>41006</v>
      </c>
      <c r="T4" s="15"/>
      <c r="U4" s="15"/>
      <c r="W4" s="14">
        <f>IF(AND(YEAR(JulSun1)=$A$1,MONTH(JulSun1)=7),JulSun1, "")</f>
        <v>41091</v>
      </c>
      <c r="X4" s="14">
        <f>IF(AND(YEAR(JulSun1+1)=$A$1,MONTH(JulSun1+1)=7),JulSun1+1, "")</f>
        <v>41092</v>
      </c>
      <c r="Y4" s="14">
        <f>IF(AND(YEAR(JulSun1+2)=$A$1,MONTH(JulSun1+2)=7),JulSun1+2, "")</f>
        <v>41093</v>
      </c>
      <c r="Z4" s="14">
        <f>IF(AND(YEAR(JulSun1+3)=$A$1,MONTH(JulSun1+3)=7),JulSun1+3, "")</f>
        <v>41094</v>
      </c>
      <c r="AA4" s="14">
        <f>IF(AND(YEAR(JulSun1+4)=$A$1,MONTH(JulSun1+4)=7),JulSun1+4, "")</f>
        <v>41095</v>
      </c>
      <c r="AB4" s="14">
        <f>IF(AND(YEAR(JulSun1+5)=$A$1,MONTH(JulSun1+5)=7),JulSun1+5, "")</f>
        <v>41096</v>
      </c>
      <c r="AC4" s="14">
        <f>IF(AND(YEAR(JulSun1+6)=$A$1,MONTH(JulSun1+6)=7),JulSun1+6, "")</f>
        <v>41097</v>
      </c>
      <c r="AD4" s="15"/>
      <c r="AE4" s="15"/>
      <c r="AG4" s="14" t="str">
        <f>IF(AND(YEAR(OctSun1)=$A$1,MONTH(OctSun1)=10),OctSun1, "")</f>
        <v/>
      </c>
      <c r="AH4" s="14">
        <f>IF(AND(YEAR(OctSun1+1)=$A$1,MONTH(OctSun1+1)=10),OctSun1+1, "")</f>
        <v>41183</v>
      </c>
      <c r="AI4" s="14">
        <f>IF(AND(YEAR(OctSun1+2)=$A$1,MONTH(OctSun1+2)=10),OctSun1+2, "")</f>
        <v>41184</v>
      </c>
      <c r="AJ4" s="14">
        <f>IF(AND(YEAR(OctSun1+3)=$A$1,MONTH(OctSun1+3)=10),OctSun1+3, "")</f>
        <v>41185</v>
      </c>
      <c r="AK4" s="14">
        <f>IF(AND(YEAR(OctSun1+4)=$A$1,MONTH(OctSun1+4)=10),OctSun1+4, "")</f>
        <v>41186</v>
      </c>
      <c r="AL4" s="14">
        <f>IF(AND(YEAR(OctSun1+5)=$A$1,MONTH(OctSun1+5)=10),OctSun1+5, "")</f>
        <v>41187</v>
      </c>
      <c r="AM4" s="14">
        <f>IF(AND(YEAR(OctSun1+6)=$A$1,MONTH(OctSun1+6)=10),OctSun1+6, "")</f>
        <v>41188</v>
      </c>
      <c r="AN4" s="15"/>
      <c r="AO4" s="15"/>
      <c r="AS4" s="14">
        <f>IF(AND(YEAR(JanSun1)=$A$1,MONTH(JanSun1)=1),JanSun1, "")</f>
        <v>40909</v>
      </c>
      <c r="AT4" s="14">
        <f>IF(AND(YEAR(JanSun1+1)=$A$1,MONTH(JanSun1+1)=1),JanSun1+1, "")</f>
        <v>40910</v>
      </c>
      <c r="AU4" s="14">
        <f>IF(AND(YEAR(JanSun1+2)=$A$1,MONTH(JanSun1+2)=1),JanSun1+2, "")</f>
        <v>40911</v>
      </c>
      <c r="AV4" s="14">
        <f>IF(AND(YEAR(JanSun1+3)=$A$1,MONTH(JanSun1+3)=1),JanSun1+3, "")</f>
        <v>40912</v>
      </c>
      <c r="AW4" s="14">
        <f>IF(AND(YEAR(JanSun1+4)=$A$1,MONTH(JanSun1+4)=1),JanSun1+4, "")</f>
        <v>40913</v>
      </c>
      <c r="AX4" s="14">
        <f>IF(AND(YEAR(JanSun1+5)=$A$1,MONTH(JanSun1+5)=1),JanSun1+5, "")</f>
        <v>40914</v>
      </c>
      <c r="AY4" s="14">
        <f>IF(AND(YEAR(JanSun1+6)=$A$1,MONTH(JanSun1+6)=1),JanSun1+6, "")</f>
        <v>40915</v>
      </c>
      <c r="AZ4" s="15"/>
      <c r="BA4" s="15"/>
      <c r="BC4" s="14">
        <f>IF(AND(YEAR(AprSun1)=$A$1,MONTH(AprSun1)=4),AprSun1, "")</f>
        <v>41000</v>
      </c>
      <c r="BD4" s="14">
        <f>IF(AND(YEAR(AprSun1+1)=$A$1,MONTH(AprSun1+1)=4),AprSun1+1, "")</f>
        <v>41001</v>
      </c>
      <c r="BE4" s="14">
        <f>IF(AND(YEAR(AprSun1+2)=$A$1,MONTH(AprSun1+2)=4),AprSun1+2, "")</f>
        <v>41002</v>
      </c>
      <c r="BF4" s="14">
        <f>IF(AND(YEAR(AprSun1+3)=$A$1,MONTH(AprSun1+3)=4),AprSun1+3, "")</f>
        <v>41003</v>
      </c>
      <c r="BG4" s="14">
        <f>IF(AND(YEAR(AprSun1+4)=$A$1,MONTH(AprSun1+4)=4),AprSun1+4, "")</f>
        <v>41004</v>
      </c>
      <c r="BH4" s="14">
        <f>IF(AND(YEAR(AprSun1+5)=$A$1,MONTH(AprSun1+5)=4),AprSun1+5, "")</f>
        <v>41005</v>
      </c>
      <c r="BI4" s="14">
        <f>IF(AND(YEAR(AprSun1+6)=$A$1,MONTH(AprSun1+6)=4),AprSun1+6, "")</f>
        <v>41006</v>
      </c>
      <c r="BJ4" s="15"/>
      <c r="BK4" s="15"/>
      <c r="BM4" s="14">
        <f>IF(AND(YEAR(JulSun1)=$A$1,MONTH(JulSun1)=7),JulSun1, "")</f>
        <v>41091</v>
      </c>
      <c r="BN4" s="14">
        <f>IF(AND(YEAR(JulSun1+1)=$A$1,MONTH(JulSun1+1)=7),JulSun1+1, "")</f>
        <v>41092</v>
      </c>
      <c r="BO4" s="14">
        <f>IF(AND(YEAR(JulSun1+2)=$A$1,MONTH(JulSun1+2)=7),JulSun1+2, "")</f>
        <v>41093</v>
      </c>
      <c r="BP4" s="14">
        <f>IF(AND(YEAR(JulSun1+3)=$A$1,MONTH(JulSun1+3)=7),JulSun1+3, "")</f>
        <v>41094</v>
      </c>
      <c r="BQ4" s="14">
        <f>IF(AND(YEAR(JulSun1+4)=$A$1,MONTH(JulSun1+4)=7),JulSun1+4, "")</f>
        <v>41095</v>
      </c>
      <c r="BR4" s="14">
        <f>IF(AND(YEAR(JulSun1+5)=$A$1,MONTH(JulSun1+5)=7),JulSun1+5, "")</f>
        <v>41096</v>
      </c>
      <c r="BS4" s="14">
        <f>IF(AND(YEAR(JulSun1+6)=$A$1,MONTH(JulSun1+6)=7),JulSun1+6, "")</f>
        <v>41097</v>
      </c>
      <c r="BT4" s="15"/>
      <c r="BU4" s="15"/>
      <c r="BW4" s="14" t="str">
        <f>IF(AND(YEAR(OctSun1)=$A$1,MONTH(OctSun1)=10),OctSun1, "")</f>
        <v/>
      </c>
      <c r="BX4" s="14">
        <f>IF(AND(YEAR(OctSun1+1)=$A$1,MONTH(OctSun1+1)=10),OctSun1+1, "")</f>
        <v>41183</v>
      </c>
      <c r="BY4" s="14">
        <f>IF(AND(YEAR(OctSun1+2)=$A$1,MONTH(OctSun1+2)=10),OctSun1+2, "")</f>
        <v>41184</v>
      </c>
      <c r="BZ4" s="14">
        <f>IF(AND(YEAR(OctSun1+3)=$A$1,MONTH(OctSun1+3)=10),OctSun1+3, "")</f>
        <v>41185</v>
      </c>
      <c r="CA4" s="14">
        <f>IF(AND(YEAR(OctSun1+4)=$A$1,MONTH(OctSun1+4)=10),OctSun1+4, "")</f>
        <v>41186</v>
      </c>
      <c r="CB4" s="14">
        <f>IF(AND(YEAR(OctSun1+5)=$A$1,MONTH(OctSun1+5)=10),OctSun1+5, "")</f>
        <v>41187</v>
      </c>
      <c r="CC4" s="14">
        <f>IF(AND(YEAR(OctSun1+6)=$A$1,MONTH(OctSun1+6)=10),OctSun1+6, "")</f>
        <v>41188</v>
      </c>
      <c r="CD4" s="15"/>
      <c r="CE4" s="15"/>
    </row>
    <row r="5" spans="1:83" s="13" customFormat="1" ht="45" customHeight="1">
      <c r="C5" s="16">
        <f>IF(AND(YEAR(JanSun1+7)=$A$1,MONTH(JanSun1+7)=1),JanSun1+7, "")</f>
        <v>40916</v>
      </c>
      <c r="D5" s="16">
        <f>IF(AND(YEAR(JanSun1+8)=$A$1,MONTH(JanSun1+8)=1),JanSun1+8, "")</f>
        <v>40917</v>
      </c>
      <c r="E5" s="16">
        <f>IF(AND(YEAR(JanSun1+9)=$A$1,MONTH(JanSun1+9)=1),JanSun1+9, "")</f>
        <v>40918</v>
      </c>
      <c r="F5" s="16">
        <f>IF(AND(YEAR(JanSun1+10)=$A$1,MONTH(JanSun1+10)=1),JanSun1+10, "")</f>
        <v>40919</v>
      </c>
      <c r="G5" s="16">
        <f>IF(AND(YEAR(JanSun1+11)=$A$1,MONTH(JanSun1+11)=1),JanSun1+11, "")</f>
        <v>40920</v>
      </c>
      <c r="H5" s="16">
        <f>IF(AND(YEAR(JanSun1+12)=$A$1,MONTH(JanSun1+12)=1),JanSun1+12, "")</f>
        <v>40921</v>
      </c>
      <c r="I5" s="16">
        <f>IF(AND(YEAR(JanSun1+13)=$A$1,MONTH(JanSun1+13)=1),JanSun1+13, "")</f>
        <v>40922</v>
      </c>
      <c r="J5" s="17"/>
      <c r="K5" s="17"/>
      <c r="M5" s="16">
        <f>IF(AND(YEAR(AprSun1+7)=$A$1,MONTH(AprSun1+7)=4),AprSun1+7, "")</f>
        <v>41007</v>
      </c>
      <c r="N5" s="16">
        <f>IF(AND(YEAR(AprSun1+8)=$A$1,MONTH(AprSun1+8)=4),AprSun1+8, "")</f>
        <v>41008</v>
      </c>
      <c r="O5" s="16">
        <f>IF(AND(YEAR(AprSun1+9)=$A$1,MONTH(AprSun1+9)=4),AprSun1+9, "")</f>
        <v>41009</v>
      </c>
      <c r="P5" s="16">
        <f>IF(AND(YEAR(AprSun1+10)=$A$1,MONTH(AprSun1+10)=4),AprSun1+10, "")</f>
        <v>41010</v>
      </c>
      <c r="Q5" s="16">
        <f>IF(AND(YEAR(AprSun1+11)=$A$1,MONTH(AprSun1+11)=4),AprSun1+11, "")</f>
        <v>41011</v>
      </c>
      <c r="R5" s="16">
        <f>IF(AND(YEAR(AprSun1+12)=$A$1,MONTH(AprSun1+12)=4),AprSun1+12, "")</f>
        <v>41012</v>
      </c>
      <c r="S5" s="16">
        <f>IF(AND(YEAR(AprSun1+13)=$A$1,MONTH(AprSun1+13)=4),AprSun1+13, "")</f>
        <v>41013</v>
      </c>
      <c r="T5" s="17"/>
      <c r="U5" s="17"/>
      <c r="W5" s="16">
        <f>IF(AND(YEAR(JulSun1+7)=$A$1,MONTH(JulSun1+7)=7),JulSun1+7, "")</f>
        <v>41098</v>
      </c>
      <c r="X5" s="16">
        <f>IF(AND(YEAR(JulSun1+8)=$A$1,MONTH(JulSun1+8)=7),JulSun1+8, "")</f>
        <v>41099</v>
      </c>
      <c r="Y5" s="16">
        <f>IF(AND(YEAR(JulSun1+9)=$A$1,MONTH(JulSun1+9)=7),JulSun1+9, "")</f>
        <v>41100</v>
      </c>
      <c r="Z5" s="16">
        <f>IF(AND(YEAR(JulSun1+10)=$A$1,MONTH(JulSun1+10)=7),JulSun1+10, "")</f>
        <v>41101</v>
      </c>
      <c r="AA5" s="16">
        <f>IF(AND(YEAR(JulSun1+11)=$A$1,MONTH(JulSun1+11)=7),JulSun1+11, "")</f>
        <v>41102</v>
      </c>
      <c r="AB5" s="16">
        <f>IF(AND(YEAR(JulSun1+12)=$A$1,MONTH(JulSun1+12)=7),JulSun1+12, "")</f>
        <v>41103</v>
      </c>
      <c r="AC5" s="16">
        <f>IF(AND(YEAR(JulSun1+13)=$A$1,MONTH(JulSun1+13)=7),JulSun1+13, "")</f>
        <v>41104</v>
      </c>
      <c r="AD5" s="17"/>
      <c r="AE5" s="17"/>
      <c r="AG5" s="16">
        <f>IF(AND(YEAR(OctSun1+7)=$A$1,MONTH(OctSun1+7)=10),OctSun1+7, "")</f>
        <v>41189</v>
      </c>
      <c r="AH5" s="16">
        <f>IF(AND(YEAR(OctSun1+8)=$A$1,MONTH(OctSun1+8)=10),OctSun1+8, "")</f>
        <v>41190</v>
      </c>
      <c r="AI5" s="16">
        <f>IF(AND(YEAR(OctSun1+9)=$A$1,MONTH(OctSun1+9)=10),OctSun1+9, "")</f>
        <v>41191</v>
      </c>
      <c r="AJ5" s="16">
        <f>IF(AND(YEAR(OctSun1+10)=$A$1,MONTH(OctSun1+10)=10),OctSun1+10, "")</f>
        <v>41192</v>
      </c>
      <c r="AK5" s="16">
        <f>IF(AND(YEAR(OctSun1+11)=$A$1,MONTH(OctSun1+11)=10),OctSun1+11, "")</f>
        <v>41193</v>
      </c>
      <c r="AL5" s="16">
        <f>IF(AND(YEAR(OctSun1+12)=$A$1,MONTH(OctSun1+12)=10),OctSun1+12, "")</f>
        <v>41194</v>
      </c>
      <c r="AM5" s="16">
        <f>IF(AND(YEAR(OctSun1+13)=$A$1,MONTH(OctSun1+13)=10),OctSun1+13, "")</f>
        <v>41195</v>
      </c>
      <c r="AN5" s="17"/>
      <c r="AO5" s="17"/>
      <c r="AS5" s="16">
        <f>IF(AND(YEAR(JanSun1+7)=$A$1,MONTH(JanSun1+7)=1),JanSun1+7, "")</f>
        <v>40916</v>
      </c>
      <c r="AT5" s="16">
        <f>IF(AND(YEAR(JanSun1+8)=$A$1,MONTH(JanSun1+8)=1),JanSun1+8, "")</f>
        <v>40917</v>
      </c>
      <c r="AU5" s="16">
        <f>IF(AND(YEAR(JanSun1+9)=$A$1,MONTH(JanSun1+9)=1),JanSun1+9, "")</f>
        <v>40918</v>
      </c>
      <c r="AV5" s="16">
        <f>IF(AND(YEAR(JanSun1+10)=$A$1,MONTH(JanSun1+10)=1),JanSun1+10, "")</f>
        <v>40919</v>
      </c>
      <c r="AW5" s="16">
        <f>IF(AND(YEAR(JanSun1+11)=$A$1,MONTH(JanSun1+11)=1),JanSun1+11, "")</f>
        <v>40920</v>
      </c>
      <c r="AX5" s="16">
        <f>IF(AND(YEAR(JanSun1+12)=$A$1,MONTH(JanSun1+12)=1),JanSun1+12, "")</f>
        <v>40921</v>
      </c>
      <c r="AY5" s="16">
        <f>IF(AND(YEAR(JanSun1+13)=$A$1,MONTH(JanSun1+13)=1),JanSun1+13, "")</f>
        <v>40922</v>
      </c>
      <c r="AZ5" s="17"/>
      <c r="BA5" s="17"/>
      <c r="BC5" s="16">
        <f>IF(AND(YEAR(AprSun1+7)=$A$1,MONTH(AprSun1+7)=4),AprSun1+7, "")</f>
        <v>41007</v>
      </c>
      <c r="BD5" s="16">
        <f>IF(AND(YEAR(AprSun1+8)=$A$1,MONTH(AprSun1+8)=4),AprSun1+8, "")</f>
        <v>41008</v>
      </c>
      <c r="BE5" s="16">
        <f>IF(AND(YEAR(AprSun1+9)=$A$1,MONTH(AprSun1+9)=4),AprSun1+9, "")</f>
        <v>41009</v>
      </c>
      <c r="BF5" s="16">
        <f>IF(AND(YEAR(AprSun1+10)=$A$1,MONTH(AprSun1+10)=4),AprSun1+10, "")</f>
        <v>41010</v>
      </c>
      <c r="BG5" s="16">
        <f>IF(AND(YEAR(AprSun1+11)=$A$1,MONTH(AprSun1+11)=4),AprSun1+11, "")</f>
        <v>41011</v>
      </c>
      <c r="BH5" s="16">
        <f>IF(AND(YEAR(AprSun1+12)=$A$1,MONTH(AprSun1+12)=4),AprSun1+12, "")</f>
        <v>41012</v>
      </c>
      <c r="BI5" s="16">
        <f>IF(AND(YEAR(AprSun1+13)=$A$1,MONTH(AprSun1+13)=4),AprSun1+13, "")</f>
        <v>41013</v>
      </c>
      <c r="BJ5" s="17"/>
      <c r="BK5" s="17"/>
      <c r="BM5" s="16">
        <f>IF(AND(YEAR(JulSun1+7)=$A$1,MONTH(JulSun1+7)=7),JulSun1+7, "")</f>
        <v>41098</v>
      </c>
      <c r="BN5" s="16">
        <f>IF(AND(YEAR(JulSun1+8)=$A$1,MONTH(JulSun1+8)=7),JulSun1+8, "")</f>
        <v>41099</v>
      </c>
      <c r="BO5" s="16">
        <f>IF(AND(YEAR(JulSun1+9)=$A$1,MONTH(JulSun1+9)=7),JulSun1+9, "")</f>
        <v>41100</v>
      </c>
      <c r="BP5" s="16">
        <f>IF(AND(YEAR(JulSun1+10)=$A$1,MONTH(JulSun1+10)=7),JulSun1+10, "")</f>
        <v>41101</v>
      </c>
      <c r="BQ5" s="16">
        <f>IF(AND(YEAR(JulSun1+11)=$A$1,MONTH(JulSun1+11)=7),JulSun1+11, "")</f>
        <v>41102</v>
      </c>
      <c r="BR5" s="16">
        <f>IF(AND(YEAR(JulSun1+12)=$A$1,MONTH(JulSun1+12)=7),JulSun1+12, "")</f>
        <v>41103</v>
      </c>
      <c r="BS5" s="16">
        <f>IF(AND(YEAR(JulSun1+13)=$A$1,MONTH(JulSun1+13)=7),JulSun1+13, "")</f>
        <v>41104</v>
      </c>
      <c r="BT5" s="17"/>
      <c r="BU5" s="17"/>
      <c r="BW5" s="16">
        <f>IF(AND(YEAR(OctSun1+7)=$A$1,MONTH(OctSun1+7)=10),OctSun1+7, "")</f>
        <v>41189</v>
      </c>
      <c r="BX5" s="16">
        <f>IF(AND(YEAR(OctSun1+8)=$A$1,MONTH(OctSun1+8)=10),OctSun1+8, "")</f>
        <v>41190</v>
      </c>
      <c r="BY5" s="16">
        <f>IF(AND(YEAR(OctSun1+9)=$A$1,MONTH(OctSun1+9)=10),OctSun1+9, "")</f>
        <v>41191</v>
      </c>
      <c r="BZ5" s="16">
        <f>IF(AND(YEAR(OctSun1+10)=$A$1,MONTH(OctSun1+10)=10),OctSun1+10, "")</f>
        <v>41192</v>
      </c>
      <c r="CA5" s="16">
        <f>IF(AND(YEAR(OctSun1+11)=$A$1,MONTH(OctSun1+11)=10),OctSun1+11, "")</f>
        <v>41193</v>
      </c>
      <c r="CB5" s="16">
        <f>IF(AND(YEAR(OctSun1+12)=$A$1,MONTH(OctSun1+12)=10),OctSun1+12, "")</f>
        <v>41194</v>
      </c>
      <c r="CC5" s="16">
        <f>IF(AND(YEAR(OctSun1+13)=$A$1,MONTH(OctSun1+13)=10),OctSun1+13, "")</f>
        <v>41195</v>
      </c>
      <c r="CD5" s="17"/>
      <c r="CE5" s="17"/>
    </row>
    <row r="6" spans="1:83" s="13" customFormat="1" ht="45" customHeight="1">
      <c r="C6" s="14">
        <f>IF(AND(YEAR(JanSun1+14)=$A$1,MONTH(JanSun1+14)=1),JanSun1+14, "")</f>
        <v>40923</v>
      </c>
      <c r="D6" s="14">
        <f>IF(AND(YEAR(JanSun1+15)=$A$1,MONTH(JanSun1+15)=1),JanSun1+15, "")</f>
        <v>40924</v>
      </c>
      <c r="E6" s="14">
        <f>IF(AND(YEAR(JanSun1+16)=$A$1,MONTH(JanSun1+16)=1),JanSun1+16, "")</f>
        <v>40925</v>
      </c>
      <c r="F6" s="14">
        <f>IF(AND(YEAR(JanSun1+17)=$A$1,MONTH(JanSun1+17)=1),JanSun1+17, "")</f>
        <v>40926</v>
      </c>
      <c r="G6" s="14">
        <f>IF(AND(YEAR(JanSun1+18)=$A$1,MONTH(JanSun1+18)=1),JanSun1+18, "")</f>
        <v>40927</v>
      </c>
      <c r="H6" s="14">
        <f>IF(AND(YEAR(JanSun1+19)=$A$1,MONTH(JanSun1+19)=1),JanSun1+19, "")</f>
        <v>40928</v>
      </c>
      <c r="I6" s="14">
        <f>IF(AND(YEAR(JanSun1+20)=$A$1,MONTH(JanSun1+20)=1),JanSun1+20, "")</f>
        <v>40929</v>
      </c>
      <c r="J6" s="15"/>
      <c r="K6" s="15"/>
      <c r="M6" s="14">
        <f>IF(AND(YEAR(AprSun1+14)=$A$1,MONTH(AprSun1+14)=4),AprSun1+14, "")</f>
        <v>41014</v>
      </c>
      <c r="N6" s="14">
        <f>IF(AND(YEAR(AprSun1+15)=$A$1,MONTH(AprSun1+15)=4),AprSun1+15, "")</f>
        <v>41015</v>
      </c>
      <c r="O6" s="14">
        <f>IF(AND(YEAR(AprSun1+16)=$A$1,MONTH(AprSun1+16)=4),AprSun1+16, "")</f>
        <v>41016</v>
      </c>
      <c r="P6" s="14">
        <f>IF(AND(YEAR(AprSun1+17)=$A$1,MONTH(AprSun1+17)=4),AprSun1+17, "")</f>
        <v>41017</v>
      </c>
      <c r="Q6" s="14">
        <f>IF(AND(YEAR(AprSun1+18)=$A$1,MONTH(AprSun1+18)=4),AprSun1+18, "")</f>
        <v>41018</v>
      </c>
      <c r="R6" s="14">
        <f>IF(AND(YEAR(AprSun1+19)=$A$1,MONTH(AprSun1+19)=4),AprSun1+19, "")</f>
        <v>41019</v>
      </c>
      <c r="S6" s="14">
        <f>IF(AND(YEAR(AprSun1+20)=$A$1,MONTH(AprSun1+20)=4),AprSun1+20, "")</f>
        <v>41020</v>
      </c>
      <c r="T6" s="15"/>
      <c r="U6" s="15"/>
      <c r="W6" s="14">
        <f>IF(AND(YEAR(JulSun1+14)=$A$1,MONTH(JulSun1+14)=7),JulSun1+14, "")</f>
        <v>41105</v>
      </c>
      <c r="X6" s="14">
        <f>IF(AND(YEAR(JulSun1+15)=$A$1,MONTH(JulSun1+15)=7),JulSun1+15, "")</f>
        <v>41106</v>
      </c>
      <c r="Y6" s="14">
        <f>IF(AND(YEAR(JulSun1+16)=$A$1,MONTH(JulSun1+16)=7),JulSun1+16, "")</f>
        <v>41107</v>
      </c>
      <c r="Z6" s="14">
        <f>IF(AND(YEAR(JulSun1+17)=$A$1,MONTH(JulSun1+17)=7),JulSun1+17, "")</f>
        <v>41108</v>
      </c>
      <c r="AA6" s="14">
        <f>IF(AND(YEAR(JulSun1+18)=$A$1,MONTH(JulSun1+18)=7),JulSun1+18, "")</f>
        <v>41109</v>
      </c>
      <c r="AB6" s="14">
        <f>IF(AND(YEAR(JulSun1+19)=$A$1,MONTH(JulSun1+19)=7),JulSun1+19, "")</f>
        <v>41110</v>
      </c>
      <c r="AC6" s="14">
        <f>IF(AND(YEAR(JulSun1+20)=$A$1,MONTH(JulSun1+20)=7),JulSun1+20, "")</f>
        <v>41111</v>
      </c>
      <c r="AD6" s="15"/>
      <c r="AE6" s="15"/>
      <c r="AG6" s="14">
        <f>IF(AND(YEAR(OctSun1+14)=$A$1,MONTH(OctSun1+14)=10),OctSun1+14, "")</f>
        <v>41196</v>
      </c>
      <c r="AH6" s="14">
        <f>IF(AND(YEAR(OctSun1+15)=$A$1,MONTH(OctSun1+15)=10),OctSun1+15, "")</f>
        <v>41197</v>
      </c>
      <c r="AI6" s="14">
        <f>IF(AND(YEAR(OctSun1+16)=$A$1,MONTH(OctSun1+16)=10),OctSun1+16, "")</f>
        <v>41198</v>
      </c>
      <c r="AJ6" s="14">
        <f>IF(AND(YEAR(OctSun1+17)=$A$1,MONTH(OctSun1+17)=10),OctSun1+17, "")</f>
        <v>41199</v>
      </c>
      <c r="AK6" s="14">
        <f>IF(AND(YEAR(OctSun1+18)=$A$1,MONTH(OctSun1+18)=10),OctSun1+18, "")</f>
        <v>41200</v>
      </c>
      <c r="AL6" s="14">
        <f>IF(AND(YEAR(OctSun1+19)=$A$1,MONTH(OctSun1+19)=10),OctSun1+19, "")</f>
        <v>41201</v>
      </c>
      <c r="AM6" s="14">
        <f>IF(AND(YEAR(OctSun1+20)=$A$1,MONTH(OctSun1+20)=10),OctSun1+20, "")</f>
        <v>41202</v>
      </c>
      <c r="AN6" s="15"/>
      <c r="AO6" s="15"/>
      <c r="AS6" s="14">
        <f>IF(AND(YEAR(JanSun1+14)=$A$1,MONTH(JanSun1+14)=1),JanSun1+14, "")</f>
        <v>40923</v>
      </c>
      <c r="AT6" s="14">
        <f>IF(AND(YEAR(JanSun1+15)=$A$1,MONTH(JanSun1+15)=1),JanSun1+15, "")</f>
        <v>40924</v>
      </c>
      <c r="AU6" s="14">
        <f>IF(AND(YEAR(JanSun1+16)=$A$1,MONTH(JanSun1+16)=1),JanSun1+16, "")</f>
        <v>40925</v>
      </c>
      <c r="AV6" s="14">
        <f>IF(AND(YEAR(JanSun1+17)=$A$1,MONTH(JanSun1+17)=1),JanSun1+17, "")</f>
        <v>40926</v>
      </c>
      <c r="AW6" s="14">
        <f>IF(AND(YEAR(JanSun1+18)=$A$1,MONTH(JanSun1+18)=1),JanSun1+18, "")</f>
        <v>40927</v>
      </c>
      <c r="AX6" s="14">
        <f>IF(AND(YEAR(JanSun1+19)=$A$1,MONTH(JanSun1+19)=1),JanSun1+19, "")</f>
        <v>40928</v>
      </c>
      <c r="AY6" s="14">
        <f>IF(AND(YEAR(JanSun1+20)=$A$1,MONTH(JanSun1+20)=1),JanSun1+20, "")</f>
        <v>40929</v>
      </c>
      <c r="AZ6" s="15"/>
      <c r="BA6" s="15"/>
      <c r="BC6" s="14">
        <f>IF(AND(YEAR(AprSun1+14)=$A$1,MONTH(AprSun1+14)=4),AprSun1+14, "")</f>
        <v>41014</v>
      </c>
      <c r="BD6" s="14">
        <f>IF(AND(YEAR(AprSun1+15)=$A$1,MONTH(AprSun1+15)=4),AprSun1+15, "")</f>
        <v>41015</v>
      </c>
      <c r="BE6" s="14">
        <f>IF(AND(YEAR(AprSun1+16)=$A$1,MONTH(AprSun1+16)=4),AprSun1+16, "")</f>
        <v>41016</v>
      </c>
      <c r="BF6" s="14">
        <f>IF(AND(YEAR(AprSun1+17)=$A$1,MONTH(AprSun1+17)=4),AprSun1+17, "")</f>
        <v>41017</v>
      </c>
      <c r="BG6" s="14">
        <f>IF(AND(YEAR(AprSun1+18)=$A$1,MONTH(AprSun1+18)=4),AprSun1+18, "")</f>
        <v>41018</v>
      </c>
      <c r="BH6" s="14">
        <f>IF(AND(YEAR(AprSun1+19)=$A$1,MONTH(AprSun1+19)=4),AprSun1+19, "")</f>
        <v>41019</v>
      </c>
      <c r="BI6" s="14">
        <f>IF(AND(YEAR(AprSun1+20)=$A$1,MONTH(AprSun1+20)=4),AprSun1+20, "")</f>
        <v>41020</v>
      </c>
      <c r="BJ6" s="15"/>
      <c r="BK6" s="15"/>
      <c r="BM6" s="14">
        <f>IF(AND(YEAR(JulSun1+14)=$A$1,MONTH(JulSun1+14)=7),JulSun1+14, "")</f>
        <v>41105</v>
      </c>
      <c r="BN6" s="14">
        <f>IF(AND(YEAR(JulSun1+15)=$A$1,MONTH(JulSun1+15)=7),JulSun1+15, "")</f>
        <v>41106</v>
      </c>
      <c r="BO6" s="14">
        <f>IF(AND(YEAR(JulSun1+16)=$A$1,MONTH(JulSun1+16)=7),JulSun1+16, "")</f>
        <v>41107</v>
      </c>
      <c r="BP6" s="14">
        <f>IF(AND(YEAR(JulSun1+17)=$A$1,MONTH(JulSun1+17)=7),JulSun1+17, "")</f>
        <v>41108</v>
      </c>
      <c r="BQ6" s="14">
        <f>IF(AND(YEAR(JulSun1+18)=$A$1,MONTH(JulSun1+18)=7),JulSun1+18, "")</f>
        <v>41109</v>
      </c>
      <c r="BR6" s="14">
        <f>IF(AND(YEAR(JulSun1+19)=$A$1,MONTH(JulSun1+19)=7),JulSun1+19, "")</f>
        <v>41110</v>
      </c>
      <c r="BS6" s="14">
        <f>IF(AND(YEAR(JulSun1+20)=$A$1,MONTH(JulSun1+20)=7),JulSun1+20, "")</f>
        <v>41111</v>
      </c>
      <c r="BT6" s="15"/>
      <c r="BU6" s="15"/>
      <c r="BW6" s="14">
        <f>IF(AND(YEAR(OctSun1+14)=$A$1,MONTH(OctSun1+14)=10),OctSun1+14, "")</f>
        <v>41196</v>
      </c>
      <c r="BX6" s="14">
        <f>IF(AND(YEAR(OctSun1+15)=$A$1,MONTH(OctSun1+15)=10),OctSun1+15, "")</f>
        <v>41197</v>
      </c>
      <c r="BY6" s="14">
        <f>IF(AND(YEAR(OctSun1+16)=$A$1,MONTH(OctSun1+16)=10),OctSun1+16, "")</f>
        <v>41198</v>
      </c>
      <c r="BZ6" s="14">
        <f>IF(AND(YEAR(OctSun1+17)=$A$1,MONTH(OctSun1+17)=10),OctSun1+17, "")</f>
        <v>41199</v>
      </c>
      <c r="CA6" s="14">
        <f>IF(AND(YEAR(OctSun1+18)=$A$1,MONTH(OctSun1+18)=10),OctSun1+18, "")</f>
        <v>41200</v>
      </c>
      <c r="CB6" s="14">
        <f>IF(AND(YEAR(OctSun1+19)=$A$1,MONTH(OctSun1+19)=10),OctSun1+19, "")</f>
        <v>41201</v>
      </c>
      <c r="CC6" s="14">
        <f>IF(AND(YEAR(OctSun1+20)=$A$1,MONTH(OctSun1+20)=10),OctSun1+20, "")</f>
        <v>41202</v>
      </c>
      <c r="CD6" s="15"/>
      <c r="CE6" s="15"/>
    </row>
    <row r="7" spans="1:83" s="13" customFormat="1" ht="45" customHeight="1">
      <c r="C7" s="16">
        <f>IF(AND(YEAR(JanSun1+21)=$A$1,MONTH(JanSun1+21)=1),JanSun1+21, "")</f>
        <v>40930</v>
      </c>
      <c r="D7" s="16">
        <f>IF(AND(YEAR(JanSun1+22)=$A$1,MONTH(JanSun1+22)=1),JanSun1+22, "")</f>
        <v>40931</v>
      </c>
      <c r="E7" s="16">
        <f>IF(AND(YEAR(JanSun1+23)=$A$1,MONTH(JanSun1+23)=1),JanSun1+23, "")</f>
        <v>40932</v>
      </c>
      <c r="F7" s="16">
        <f>IF(AND(YEAR(JanSun1+24)=$A$1,MONTH(JanSun1+24)=1),JanSun1+24, "")</f>
        <v>40933</v>
      </c>
      <c r="G7" s="16">
        <f>IF(AND(YEAR(JanSun1+25)=$A$1,MONTH(JanSun1+25)=1),JanSun1+25, "")</f>
        <v>40934</v>
      </c>
      <c r="H7" s="16">
        <f>IF(AND(YEAR(JanSun1+26)=$A$1,MONTH(JanSun1+26)=1),JanSun1+26, "")</f>
        <v>40935</v>
      </c>
      <c r="I7" s="16">
        <f>IF(AND(YEAR(JanSun1+27)=$A$1,MONTH(JanSun1+27)=1),JanSun1+27, "")</f>
        <v>40936</v>
      </c>
      <c r="J7" s="17"/>
      <c r="K7" s="17"/>
      <c r="M7" s="16">
        <f>IF(AND(YEAR(AprSun1+21)=$A$1,MONTH(AprSun1+21)=4),AprSun1+21, "")</f>
        <v>41021</v>
      </c>
      <c r="N7" s="16">
        <f>IF(AND(YEAR(AprSun1+22)=$A$1,MONTH(AprSun1+22)=4),AprSun1+22, "")</f>
        <v>41022</v>
      </c>
      <c r="O7" s="16">
        <f>IF(AND(YEAR(AprSun1+23)=$A$1,MONTH(AprSun1+23)=4),AprSun1+23, "")</f>
        <v>41023</v>
      </c>
      <c r="P7" s="16">
        <f>IF(AND(YEAR(AprSun1+24)=$A$1,MONTH(AprSun1+24)=4),AprSun1+24, "")</f>
        <v>41024</v>
      </c>
      <c r="Q7" s="16">
        <f>IF(AND(YEAR(AprSun1+25)=$A$1,MONTH(AprSun1+25)=4),AprSun1+25, "")</f>
        <v>41025</v>
      </c>
      <c r="R7" s="16">
        <f>IF(AND(YEAR(AprSun1+26)=$A$1,MONTH(AprSun1+26)=4),AprSun1+26, "")</f>
        <v>41026</v>
      </c>
      <c r="S7" s="16">
        <f>IF(AND(YEAR(AprSun1+27)=$A$1,MONTH(AprSun1+27)=4),AprSun1+27, "")</f>
        <v>41027</v>
      </c>
      <c r="T7" s="17"/>
      <c r="U7" s="17"/>
      <c r="W7" s="16">
        <f>IF(AND(YEAR(JulSun1+21)=$A$1,MONTH(JulSun1+21)=7),JulSun1+21, "")</f>
        <v>41112</v>
      </c>
      <c r="X7" s="16">
        <f>IF(AND(YEAR(JulSun1+22)=$A$1,MONTH(JulSun1+22)=7),JulSun1+22, "")</f>
        <v>41113</v>
      </c>
      <c r="Y7" s="16">
        <f>IF(AND(YEAR(JulSun1+23)=$A$1,MONTH(JulSun1+23)=7),JulSun1+23, "")</f>
        <v>41114</v>
      </c>
      <c r="Z7" s="16">
        <f>IF(AND(YEAR(JulSun1+24)=$A$1,MONTH(JulSun1+24)=7),JulSun1+24, "")</f>
        <v>41115</v>
      </c>
      <c r="AA7" s="16">
        <f>IF(AND(YEAR(JulSun1+25)=$A$1,MONTH(JulSun1+25)=7),JulSun1+25, "")</f>
        <v>41116</v>
      </c>
      <c r="AB7" s="16">
        <f>IF(AND(YEAR(JulSun1+26)=$A$1,MONTH(JulSun1+26)=7),JulSun1+26, "")</f>
        <v>41117</v>
      </c>
      <c r="AC7" s="16">
        <f>IF(AND(YEAR(JulSun1+27)=$A$1,MONTH(JulSun1+27)=7),JulSun1+27, "")</f>
        <v>41118</v>
      </c>
      <c r="AD7" s="17"/>
      <c r="AE7" s="17"/>
      <c r="AG7" s="16">
        <f>IF(AND(YEAR(OctSun1+21)=$A$1,MONTH(OctSun1+21)=10),OctSun1+21, "")</f>
        <v>41203</v>
      </c>
      <c r="AH7" s="16">
        <f>IF(AND(YEAR(OctSun1+22)=$A$1,MONTH(OctSun1+22)=10),OctSun1+22, "")</f>
        <v>41204</v>
      </c>
      <c r="AI7" s="16">
        <f>IF(AND(YEAR(OctSun1+23)=$A$1,MONTH(OctSun1+23)=10),OctSun1+23, "")</f>
        <v>41205</v>
      </c>
      <c r="AJ7" s="16">
        <f>IF(AND(YEAR(OctSun1+24)=$A$1,MONTH(OctSun1+24)=10),OctSun1+24, "")</f>
        <v>41206</v>
      </c>
      <c r="AK7" s="16">
        <f>IF(AND(YEAR(OctSun1+25)=$A$1,MONTH(OctSun1+25)=10),OctSun1+25, "")</f>
        <v>41207</v>
      </c>
      <c r="AL7" s="16">
        <f>IF(AND(YEAR(OctSun1+26)=$A$1,MONTH(OctSun1+26)=10),OctSun1+26, "")</f>
        <v>41208</v>
      </c>
      <c r="AM7" s="16">
        <f>IF(AND(YEAR(OctSun1+27)=$A$1,MONTH(OctSun1+27)=10),OctSun1+27, "")</f>
        <v>41209</v>
      </c>
      <c r="AN7" s="17"/>
      <c r="AO7" s="17"/>
      <c r="AS7" s="16">
        <f>IF(AND(YEAR(JanSun1+21)=$A$1,MONTH(JanSun1+21)=1),JanSun1+21, "")</f>
        <v>40930</v>
      </c>
      <c r="AT7" s="16">
        <f>IF(AND(YEAR(JanSun1+22)=$A$1,MONTH(JanSun1+22)=1),JanSun1+22, "")</f>
        <v>40931</v>
      </c>
      <c r="AU7" s="16">
        <f>IF(AND(YEAR(JanSun1+23)=$A$1,MONTH(JanSun1+23)=1),JanSun1+23, "")</f>
        <v>40932</v>
      </c>
      <c r="AV7" s="16">
        <f>IF(AND(YEAR(JanSun1+24)=$A$1,MONTH(JanSun1+24)=1),JanSun1+24, "")</f>
        <v>40933</v>
      </c>
      <c r="AW7" s="16">
        <f>IF(AND(YEAR(JanSun1+25)=$A$1,MONTH(JanSun1+25)=1),JanSun1+25, "")</f>
        <v>40934</v>
      </c>
      <c r="AX7" s="16">
        <f>IF(AND(YEAR(JanSun1+26)=$A$1,MONTH(JanSun1+26)=1),JanSun1+26, "")</f>
        <v>40935</v>
      </c>
      <c r="AY7" s="16">
        <f>IF(AND(YEAR(JanSun1+27)=$A$1,MONTH(JanSun1+27)=1),JanSun1+27, "")</f>
        <v>40936</v>
      </c>
      <c r="AZ7" s="17"/>
      <c r="BA7" s="17"/>
      <c r="BC7" s="16">
        <f>IF(AND(YEAR(AprSun1+21)=$A$1,MONTH(AprSun1+21)=4),AprSun1+21, "")</f>
        <v>41021</v>
      </c>
      <c r="BD7" s="16">
        <f>IF(AND(YEAR(AprSun1+22)=$A$1,MONTH(AprSun1+22)=4),AprSun1+22, "")</f>
        <v>41022</v>
      </c>
      <c r="BE7" s="16">
        <f>IF(AND(YEAR(AprSun1+23)=$A$1,MONTH(AprSun1+23)=4),AprSun1+23, "")</f>
        <v>41023</v>
      </c>
      <c r="BF7" s="16">
        <f>IF(AND(YEAR(AprSun1+24)=$A$1,MONTH(AprSun1+24)=4),AprSun1+24, "")</f>
        <v>41024</v>
      </c>
      <c r="BG7" s="16">
        <f>IF(AND(YEAR(AprSun1+25)=$A$1,MONTH(AprSun1+25)=4),AprSun1+25, "")</f>
        <v>41025</v>
      </c>
      <c r="BH7" s="16">
        <f>IF(AND(YEAR(AprSun1+26)=$A$1,MONTH(AprSun1+26)=4),AprSun1+26, "")</f>
        <v>41026</v>
      </c>
      <c r="BI7" s="16">
        <f>IF(AND(YEAR(AprSun1+27)=$A$1,MONTH(AprSun1+27)=4),AprSun1+27, "")</f>
        <v>41027</v>
      </c>
      <c r="BJ7" s="17"/>
      <c r="BK7" s="17"/>
      <c r="BM7" s="16">
        <f>IF(AND(YEAR(JulSun1+21)=$A$1,MONTH(JulSun1+21)=7),JulSun1+21, "")</f>
        <v>41112</v>
      </c>
      <c r="BN7" s="16">
        <f>IF(AND(YEAR(JulSun1+22)=$A$1,MONTH(JulSun1+22)=7),JulSun1+22, "")</f>
        <v>41113</v>
      </c>
      <c r="BO7" s="16">
        <f>IF(AND(YEAR(JulSun1+23)=$A$1,MONTH(JulSun1+23)=7),JulSun1+23, "")</f>
        <v>41114</v>
      </c>
      <c r="BP7" s="16">
        <f>IF(AND(YEAR(JulSun1+24)=$A$1,MONTH(JulSun1+24)=7),JulSun1+24, "")</f>
        <v>41115</v>
      </c>
      <c r="BQ7" s="16">
        <f>IF(AND(YEAR(JulSun1+25)=$A$1,MONTH(JulSun1+25)=7),JulSun1+25, "")</f>
        <v>41116</v>
      </c>
      <c r="BR7" s="16">
        <f>IF(AND(YEAR(JulSun1+26)=$A$1,MONTH(JulSun1+26)=7),JulSun1+26, "")</f>
        <v>41117</v>
      </c>
      <c r="BS7" s="16">
        <f>IF(AND(YEAR(JulSun1+27)=$A$1,MONTH(JulSun1+27)=7),JulSun1+27, "")</f>
        <v>41118</v>
      </c>
      <c r="BT7" s="17"/>
      <c r="BU7" s="17"/>
      <c r="BW7" s="16">
        <f>IF(AND(YEAR(OctSun1+21)=$A$1,MONTH(OctSun1+21)=10),OctSun1+21, "")</f>
        <v>41203</v>
      </c>
      <c r="BX7" s="16">
        <f>IF(AND(YEAR(OctSun1+22)=$A$1,MONTH(OctSun1+22)=10),OctSun1+22, "")</f>
        <v>41204</v>
      </c>
      <c r="BY7" s="16">
        <f>IF(AND(YEAR(OctSun1+23)=$A$1,MONTH(OctSun1+23)=10),OctSun1+23, "")</f>
        <v>41205</v>
      </c>
      <c r="BZ7" s="16">
        <f>IF(AND(YEAR(OctSun1+24)=$A$1,MONTH(OctSun1+24)=10),OctSun1+24, "")</f>
        <v>41206</v>
      </c>
      <c r="CA7" s="16">
        <f>IF(AND(YEAR(OctSun1+25)=$A$1,MONTH(OctSun1+25)=10),OctSun1+25, "")</f>
        <v>41207</v>
      </c>
      <c r="CB7" s="16">
        <f>IF(AND(YEAR(OctSun1+26)=$A$1,MONTH(OctSun1+26)=10),OctSun1+26, "")</f>
        <v>41208</v>
      </c>
      <c r="CC7" s="16">
        <f>IF(AND(YEAR(OctSun1+27)=$A$1,MONTH(OctSun1+27)=10),OctSun1+27, "")</f>
        <v>41209</v>
      </c>
      <c r="CD7" s="17"/>
      <c r="CE7" s="17"/>
    </row>
    <row r="8" spans="1:83" s="13" customFormat="1" ht="45" customHeight="1">
      <c r="C8" s="14">
        <f>IF(AND(YEAR(JanSun1+28)=$A$1,MONTH(JanSun1+28)=1),JanSun1+28, "")</f>
        <v>40937</v>
      </c>
      <c r="D8" s="14">
        <f>IF(AND(YEAR(JanSun1+29)=$A$1,MONTH(JanSun1+29)=1),JanSun1+29, "")</f>
        <v>40938</v>
      </c>
      <c r="E8" s="14">
        <f>IF(AND(YEAR(JanSun1+30)=$A$1,MONTH(JanSun1+30)=1),JanSun1+30, "")</f>
        <v>40939</v>
      </c>
      <c r="F8" s="14" t="str">
        <f>IF(AND(YEAR(JanSun1+31)=$A$1,MONTH(JanSun1+31)=1),JanSun1+31, "")</f>
        <v/>
      </c>
      <c r="G8" s="14" t="str">
        <f>IF(AND(YEAR(JanSun1+32)=$A$1,MONTH(JanSun1+32)=1),JanSun1+32, "")</f>
        <v/>
      </c>
      <c r="H8" s="14" t="str">
        <f>IF(AND(YEAR(JanSun1+33)=$A$1,MONTH(JanSun1+33)=1),JanSun1+33, "")</f>
        <v/>
      </c>
      <c r="I8" s="14" t="str">
        <f>IF(AND(YEAR(JanSun1+34)=$A$1,MONTH(JanSun1+34)=1),JanSun1+34, "")</f>
        <v/>
      </c>
      <c r="J8" s="15"/>
      <c r="K8" s="15"/>
      <c r="M8" s="14">
        <f>IF(AND(YEAR(AprSun1+28)=$A$1,MONTH(AprSun1+28)=4),AprSun1+28, "")</f>
        <v>41028</v>
      </c>
      <c r="N8" s="14">
        <f>IF(AND(YEAR(AprSun1+29)=$A$1,MONTH(AprSun1+29)=4),AprSun1+29, "")</f>
        <v>41029</v>
      </c>
      <c r="O8" s="14" t="str">
        <f>IF(AND(YEAR(AprSun1+30)=$A$1,MONTH(AprSun1+30)=4),AprSun1+30, "")</f>
        <v/>
      </c>
      <c r="P8" s="14" t="str">
        <f>IF(AND(YEAR(AprSun1+31)=$A$1,MONTH(AprSun1+31)=4),AprSun1+31, "")</f>
        <v/>
      </c>
      <c r="Q8" s="14" t="str">
        <f>IF(AND(YEAR(AprSun1+32)=$A$1,MONTH(AprSun1+32)=4),AprSun1+32, "")</f>
        <v/>
      </c>
      <c r="R8" s="14" t="str">
        <f>IF(AND(YEAR(AprSun1+33)=$A$1,MONTH(AprSun1+33)=4),AprSun1+33, "")</f>
        <v/>
      </c>
      <c r="S8" s="14" t="str">
        <f>IF(AND(YEAR(AprSun1+34)=$A$1,MONTH(AprSun1+34)=4),AprSun1+34, "")</f>
        <v/>
      </c>
      <c r="T8" s="15"/>
      <c r="U8" s="15"/>
      <c r="W8" s="14">
        <f>IF(AND(YEAR(JulSun1+28)=$A$1,MONTH(JulSun1+28)=7),JulSun1+28, "")</f>
        <v>41119</v>
      </c>
      <c r="X8" s="14">
        <f>IF(AND(YEAR(JulSun1+29)=$A$1,MONTH(JulSun1+29)=7),JulSun1+29, "")</f>
        <v>41120</v>
      </c>
      <c r="Y8" s="14">
        <f>IF(AND(YEAR(JulSun1+30)=$A$1,MONTH(JulSun1+30)=7),JulSun1+30, "")</f>
        <v>41121</v>
      </c>
      <c r="Z8" s="14" t="str">
        <f>IF(AND(YEAR(JulSun1+31)=$A$1,MONTH(JulSun1+31)=7),JulSun1+31, "")</f>
        <v/>
      </c>
      <c r="AA8" s="14" t="str">
        <f>IF(AND(YEAR(JulSun1+32)=$A$1,MONTH(JulSun1+32)=7),JulSun1+32, "")</f>
        <v/>
      </c>
      <c r="AB8" s="14" t="str">
        <f>IF(AND(YEAR(JulSun1+33)=$A$1,MONTH(JulSun1+33)=7),JulSun1+33, "")</f>
        <v/>
      </c>
      <c r="AC8" s="14" t="str">
        <f>IF(AND(YEAR(JulSun1+34)=$A$1,MONTH(JulSun1+34)=7),JulSun1+34, "")</f>
        <v/>
      </c>
      <c r="AD8" s="15"/>
      <c r="AE8" s="15"/>
      <c r="AG8" s="14">
        <f>IF(AND(YEAR(OctSun1+28)=$A$1,MONTH(OctSun1+28)=10),OctSun1+28, "")</f>
        <v>41210</v>
      </c>
      <c r="AH8" s="14">
        <f>IF(AND(YEAR(OctSun1+29)=$A$1,MONTH(OctSun1+29)=10),OctSun1+29, "")</f>
        <v>41211</v>
      </c>
      <c r="AI8" s="14">
        <f>IF(AND(YEAR(OctSun1+30)=$A$1,MONTH(OctSun1+30)=10),OctSun1+30, "")</f>
        <v>41212</v>
      </c>
      <c r="AJ8" s="14">
        <f>IF(AND(YEAR(OctSun1+31)=$A$1,MONTH(OctSun1+31)=10),OctSun1+31, "")</f>
        <v>41213</v>
      </c>
      <c r="AK8" s="14" t="str">
        <f>IF(AND(YEAR(OctSun1+32)=$A$1,MONTH(OctSun1+32)=10),OctSun1+32, "")</f>
        <v/>
      </c>
      <c r="AL8" s="14" t="str">
        <f>IF(AND(YEAR(OctSun1+33)=$A$1,MONTH(OctSun1+33)=10),OctSun1+33, "")</f>
        <v/>
      </c>
      <c r="AM8" s="14" t="str">
        <f>IF(AND(YEAR(OctSun1+34)=$A$1,MONTH(OctSun1+34)=10),OctSun1+34, "")</f>
        <v/>
      </c>
      <c r="AN8" s="15"/>
      <c r="AO8" s="15"/>
      <c r="AS8" s="14">
        <f>IF(AND(YEAR(JanSun1+28)=$A$1,MONTH(JanSun1+28)=1),JanSun1+28, "")</f>
        <v>40937</v>
      </c>
      <c r="AT8" s="14">
        <f>IF(AND(YEAR(JanSun1+29)=$A$1,MONTH(JanSun1+29)=1),JanSun1+29, "")</f>
        <v>40938</v>
      </c>
      <c r="AU8" s="14">
        <f>IF(AND(YEAR(JanSun1+30)=$A$1,MONTH(JanSun1+30)=1),JanSun1+30, "")</f>
        <v>40939</v>
      </c>
      <c r="AV8" s="14" t="str">
        <f>IF(AND(YEAR(JanSun1+31)=$A$1,MONTH(JanSun1+31)=1),JanSun1+31, "")</f>
        <v/>
      </c>
      <c r="AW8" s="14" t="str">
        <f>IF(AND(YEAR(JanSun1+32)=$A$1,MONTH(JanSun1+32)=1),JanSun1+32, "")</f>
        <v/>
      </c>
      <c r="AX8" s="14" t="str">
        <f>IF(AND(YEAR(JanSun1+33)=$A$1,MONTH(JanSun1+33)=1),JanSun1+33, "")</f>
        <v/>
      </c>
      <c r="AY8" s="14" t="str">
        <f>IF(AND(YEAR(JanSun1+34)=$A$1,MONTH(JanSun1+34)=1),JanSun1+34, "")</f>
        <v/>
      </c>
      <c r="AZ8" s="15"/>
      <c r="BA8" s="15"/>
      <c r="BC8" s="14">
        <f>IF(AND(YEAR(AprSun1+28)=$A$1,MONTH(AprSun1+28)=4),AprSun1+28, "")</f>
        <v>41028</v>
      </c>
      <c r="BD8" s="14">
        <f>IF(AND(YEAR(AprSun1+29)=$A$1,MONTH(AprSun1+29)=4),AprSun1+29, "")</f>
        <v>41029</v>
      </c>
      <c r="BE8" s="14" t="str">
        <f>IF(AND(YEAR(AprSun1+30)=$A$1,MONTH(AprSun1+30)=4),AprSun1+30, "")</f>
        <v/>
      </c>
      <c r="BF8" s="14" t="str">
        <f>IF(AND(YEAR(AprSun1+31)=$A$1,MONTH(AprSun1+31)=4),AprSun1+31, "")</f>
        <v/>
      </c>
      <c r="BG8" s="14" t="str">
        <f>IF(AND(YEAR(AprSun1+32)=$A$1,MONTH(AprSun1+32)=4),AprSun1+32, "")</f>
        <v/>
      </c>
      <c r="BH8" s="14" t="str">
        <f>IF(AND(YEAR(AprSun1+33)=$A$1,MONTH(AprSun1+33)=4),AprSun1+33, "")</f>
        <v/>
      </c>
      <c r="BI8" s="14" t="str">
        <f>IF(AND(YEAR(AprSun1+34)=$A$1,MONTH(AprSun1+34)=4),AprSun1+34, "")</f>
        <v/>
      </c>
      <c r="BJ8" s="15"/>
      <c r="BK8" s="15"/>
      <c r="BM8" s="14">
        <f>IF(AND(YEAR(JulSun1+28)=$A$1,MONTH(JulSun1+28)=7),JulSun1+28, "")</f>
        <v>41119</v>
      </c>
      <c r="BN8" s="14">
        <f>IF(AND(YEAR(JulSun1+29)=$A$1,MONTH(JulSun1+29)=7),JulSun1+29, "")</f>
        <v>41120</v>
      </c>
      <c r="BO8" s="14">
        <f>IF(AND(YEAR(JulSun1+30)=$A$1,MONTH(JulSun1+30)=7),JulSun1+30, "")</f>
        <v>41121</v>
      </c>
      <c r="BP8" s="14" t="str">
        <f>IF(AND(YEAR(JulSun1+31)=$A$1,MONTH(JulSun1+31)=7),JulSun1+31, "")</f>
        <v/>
      </c>
      <c r="BQ8" s="14" t="str">
        <f>IF(AND(YEAR(JulSun1+32)=$A$1,MONTH(JulSun1+32)=7),JulSun1+32, "")</f>
        <v/>
      </c>
      <c r="BR8" s="14" t="str">
        <f>IF(AND(YEAR(JulSun1+33)=$A$1,MONTH(JulSun1+33)=7),JulSun1+33, "")</f>
        <v/>
      </c>
      <c r="BS8" s="14" t="str">
        <f>IF(AND(YEAR(JulSun1+34)=$A$1,MONTH(JulSun1+34)=7),JulSun1+34, "")</f>
        <v/>
      </c>
      <c r="BT8" s="15"/>
      <c r="BU8" s="15"/>
      <c r="BW8" s="14">
        <f>IF(AND(YEAR(OctSun1+28)=$A$1,MONTH(OctSun1+28)=10),OctSun1+28, "")</f>
        <v>41210</v>
      </c>
      <c r="BX8" s="14">
        <f>IF(AND(YEAR(OctSun1+29)=$A$1,MONTH(OctSun1+29)=10),OctSun1+29, "")</f>
        <v>41211</v>
      </c>
      <c r="BY8" s="14">
        <f>IF(AND(YEAR(OctSun1+30)=$A$1,MONTH(OctSun1+30)=10),OctSun1+30, "")</f>
        <v>41212</v>
      </c>
      <c r="BZ8" s="14">
        <f>IF(AND(YEAR(OctSun1+31)=$A$1,MONTH(OctSun1+31)=10),OctSun1+31, "")</f>
        <v>41213</v>
      </c>
      <c r="CA8" s="14" t="str">
        <f>IF(AND(YEAR(OctSun1+32)=$A$1,MONTH(OctSun1+32)=10),OctSun1+32, "")</f>
        <v/>
      </c>
      <c r="CB8" s="14" t="str">
        <f>IF(AND(YEAR(OctSun1+33)=$A$1,MONTH(OctSun1+33)=10),OctSun1+33, "")</f>
        <v/>
      </c>
      <c r="CC8" s="14" t="str">
        <f>IF(AND(YEAR(OctSun1+34)=$A$1,MONTH(OctSun1+34)=10),OctSun1+34, "")</f>
        <v/>
      </c>
      <c r="CD8" s="15"/>
      <c r="CE8" s="15"/>
    </row>
    <row r="9" spans="1:83" ht="45" customHeight="1">
      <c r="C9" s="7"/>
      <c r="D9" s="7"/>
      <c r="E9" s="7"/>
      <c r="F9" s="7"/>
      <c r="G9" s="7"/>
      <c r="H9" s="7"/>
      <c r="I9" s="7"/>
      <c r="J9" s="7"/>
      <c r="K9" s="7"/>
      <c r="M9" s="7"/>
      <c r="N9" s="7"/>
      <c r="O9" s="7"/>
      <c r="P9" s="7"/>
      <c r="Q9" s="7"/>
      <c r="R9" s="7"/>
      <c r="S9" s="7"/>
      <c r="T9" s="7"/>
      <c r="U9" s="7"/>
      <c r="W9" s="7"/>
      <c r="X9" s="7"/>
      <c r="Y9" s="7"/>
      <c r="Z9" s="7"/>
      <c r="AA9" s="7"/>
      <c r="AB9" s="7"/>
      <c r="AC9" s="7"/>
      <c r="AD9" s="7"/>
      <c r="AE9" s="7"/>
      <c r="AG9" s="9"/>
      <c r="AH9" s="9"/>
      <c r="AI9" s="9"/>
      <c r="AJ9" s="9"/>
      <c r="AK9" s="9"/>
      <c r="AL9" s="9"/>
      <c r="AM9" s="9"/>
      <c r="AN9" s="7"/>
      <c r="AO9" s="7"/>
      <c r="AS9" s="7"/>
      <c r="AT9" s="7"/>
      <c r="AU9" s="7"/>
      <c r="AV9" s="7"/>
      <c r="AW9" s="7"/>
      <c r="AX9" s="7"/>
      <c r="AY9" s="7"/>
      <c r="AZ9" s="7"/>
      <c r="BA9" s="7"/>
      <c r="BC9" s="7"/>
      <c r="BD9" s="7"/>
      <c r="BE9" s="7"/>
      <c r="BF9" s="7"/>
      <c r="BG9" s="7"/>
      <c r="BH9" s="7"/>
      <c r="BI9" s="7"/>
      <c r="BJ9" s="7"/>
      <c r="BK9" s="7"/>
      <c r="BM9" s="7"/>
      <c r="BN9" s="7"/>
      <c r="BO9" s="7"/>
      <c r="BP9" s="7"/>
      <c r="BQ9" s="7"/>
      <c r="BR9" s="7"/>
      <c r="BS9" s="7"/>
      <c r="BT9" s="7"/>
      <c r="BU9" s="7"/>
      <c r="BW9" s="9"/>
      <c r="BX9" s="9"/>
      <c r="BY9" s="9"/>
      <c r="BZ9" s="9"/>
      <c r="CA9" s="9"/>
      <c r="CB9" s="9"/>
      <c r="CC9" s="9"/>
      <c r="CD9" s="7"/>
      <c r="CE9" s="7"/>
    </row>
    <row r="10" spans="1:83" ht="45" customHeight="1">
      <c r="B10" s="3"/>
      <c r="C10" s="6"/>
      <c r="D10" s="6"/>
      <c r="E10" s="6"/>
      <c r="F10" s="6"/>
      <c r="G10" s="6"/>
      <c r="H10" s="6"/>
      <c r="I10" s="6"/>
      <c r="J10" s="6"/>
      <c r="K10" s="6"/>
      <c r="L10" s="3"/>
      <c r="M10" s="6"/>
      <c r="N10" s="6"/>
      <c r="O10" s="6"/>
      <c r="P10" s="6"/>
      <c r="Q10" s="6"/>
      <c r="R10" s="6"/>
      <c r="S10" s="6"/>
      <c r="T10" s="6"/>
      <c r="U10" s="6"/>
      <c r="V10" s="3"/>
      <c r="W10" s="6"/>
      <c r="X10" s="6"/>
      <c r="Y10" s="6"/>
      <c r="Z10" s="6"/>
      <c r="AA10" s="6"/>
      <c r="AB10" s="6"/>
      <c r="AC10" s="6"/>
      <c r="AD10" s="6"/>
      <c r="AE10" s="6"/>
      <c r="AF10" s="3"/>
      <c r="AG10" s="6"/>
      <c r="AH10" s="6"/>
      <c r="AI10" s="6"/>
      <c r="AJ10" s="6"/>
      <c r="AK10" s="6"/>
      <c r="AL10" s="6"/>
      <c r="AM10" s="6"/>
      <c r="AN10" s="6"/>
      <c r="AO10" s="6"/>
      <c r="AP10" s="3"/>
      <c r="AR10" s="3"/>
      <c r="AS10" s="6"/>
      <c r="AT10" s="6"/>
      <c r="AU10" s="6"/>
      <c r="AV10" s="6"/>
      <c r="AW10" s="6"/>
      <c r="AX10" s="6"/>
      <c r="AY10" s="6"/>
      <c r="AZ10" s="6"/>
      <c r="BA10" s="6"/>
      <c r="BB10" s="3"/>
      <c r="BC10" s="6"/>
      <c r="BD10" s="6"/>
      <c r="BE10" s="6"/>
      <c r="BF10" s="6"/>
      <c r="BG10" s="6"/>
      <c r="BH10" s="6"/>
      <c r="BI10" s="6"/>
      <c r="BJ10" s="6"/>
      <c r="BK10" s="6"/>
      <c r="BL10" s="3"/>
      <c r="BM10" s="6"/>
      <c r="BN10" s="6"/>
      <c r="BO10" s="6"/>
      <c r="BP10" s="6"/>
      <c r="BQ10" s="6"/>
      <c r="BR10" s="6"/>
      <c r="BS10" s="6"/>
      <c r="BT10" s="6"/>
      <c r="BU10" s="6"/>
      <c r="BV10" s="3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18" customFormat="1" ht="45" customHeight="1">
      <c r="C11" s="36" t="s">
        <v>6</v>
      </c>
      <c r="D11" s="37"/>
      <c r="E11" s="37"/>
      <c r="F11" s="37"/>
      <c r="G11" s="37"/>
      <c r="H11" s="37"/>
      <c r="I11" s="37"/>
      <c r="J11" s="38"/>
      <c r="K11" s="39"/>
      <c r="M11" s="40" t="s">
        <v>9</v>
      </c>
      <c r="N11" s="41"/>
      <c r="O11" s="41"/>
      <c r="P11" s="41"/>
      <c r="Q11" s="41"/>
      <c r="R11" s="41"/>
      <c r="S11" s="41"/>
      <c r="T11" s="42"/>
      <c r="U11" s="42"/>
      <c r="W11" s="49" t="s">
        <v>14</v>
      </c>
      <c r="X11" s="50"/>
      <c r="Y11" s="50"/>
      <c r="Z11" s="50"/>
      <c r="AA11" s="50"/>
      <c r="AB11" s="50"/>
      <c r="AC11" s="50"/>
      <c r="AD11" s="50"/>
      <c r="AE11" s="50"/>
      <c r="AG11" s="49" t="s">
        <v>15</v>
      </c>
      <c r="AH11" s="50"/>
      <c r="AI11" s="50"/>
      <c r="AJ11" s="50"/>
      <c r="AK11" s="50"/>
      <c r="AL11" s="50"/>
      <c r="AM11" s="50"/>
      <c r="AN11" s="50"/>
      <c r="AO11" s="50"/>
      <c r="AS11" s="36" t="s">
        <v>6</v>
      </c>
      <c r="AT11" s="37"/>
      <c r="AU11" s="37"/>
      <c r="AV11" s="37"/>
      <c r="AW11" s="37"/>
      <c r="AX11" s="37"/>
      <c r="AY11" s="37"/>
      <c r="AZ11" s="38"/>
      <c r="BA11" s="39"/>
      <c r="BC11" s="40" t="s">
        <v>9</v>
      </c>
      <c r="BD11" s="41"/>
      <c r="BE11" s="41"/>
      <c r="BF11" s="41"/>
      <c r="BG11" s="41"/>
      <c r="BH11" s="41"/>
      <c r="BI11" s="41"/>
      <c r="BJ11" s="42"/>
      <c r="BK11" s="42"/>
      <c r="BM11" s="49" t="s">
        <v>14</v>
      </c>
      <c r="BN11" s="50"/>
      <c r="BO11" s="50"/>
      <c r="BP11" s="50"/>
      <c r="BQ11" s="50"/>
      <c r="BR11" s="50"/>
      <c r="BS11" s="50"/>
      <c r="BT11" s="50"/>
      <c r="BU11" s="50"/>
      <c r="BW11" s="49" t="s">
        <v>15</v>
      </c>
      <c r="BX11" s="50"/>
      <c r="BY11" s="50"/>
      <c r="BZ11" s="50"/>
      <c r="CA11" s="50"/>
      <c r="CB11" s="50"/>
      <c r="CC11" s="50"/>
      <c r="CD11" s="50"/>
      <c r="CE11" s="50"/>
    </row>
    <row r="12" spans="1:83" s="10" customFormat="1" ht="45" customHeight="1">
      <c r="B12" s="11"/>
      <c r="C12" s="12" t="s">
        <v>0</v>
      </c>
      <c r="D12" s="12" t="s">
        <v>1</v>
      </c>
      <c r="E12" s="12" t="s">
        <v>2</v>
      </c>
      <c r="F12" s="12" t="s">
        <v>3</v>
      </c>
      <c r="G12" s="12" t="s">
        <v>2</v>
      </c>
      <c r="H12" s="12" t="s">
        <v>4</v>
      </c>
      <c r="I12" s="12" t="s">
        <v>0</v>
      </c>
      <c r="J12" s="12" t="s">
        <v>17</v>
      </c>
      <c r="K12" s="12" t="s">
        <v>18</v>
      </c>
      <c r="M12" s="12" t="s">
        <v>0</v>
      </c>
      <c r="N12" s="12" t="s">
        <v>1</v>
      </c>
      <c r="O12" s="12" t="s">
        <v>2</v>
      </c>
      <c r="P12" s="12" t="s">
        <v>3</v>
      </c>
      <c r="Q12" s="12" t="s">
        <v>2</v>
      </c>
      <c r="R12" s="12" t="s">
        <v>4</v>
      </c>
      <c r="S12" s="12" t="s">
        <v>0</v>
      </c>
      <c r="T12" s="12" t="s">
        <v>17</v>
      </c>
      <c r="U12" s="12" t="s">
        <v>18</v>
      </c>
      <c r="W12" s="12" t="s">
        <v>0</v>
      </c>
      <c r="X12" s="12" t="s">
        <v>1</v>
      </c>
      <c r="Y12" s="12" t="s">
        <v>2</v>
      </c>
      <c r="Z12" s="12" t="s">
        <v>3</v>
      </c>
      <c r="AA12" s="12" t="s">
        <v>2</v>
      </c>
      <c r="AB12" s="12" t="s">
        <v>4</v>
      </c>
      <c r="AC12" s="12" t="s">
        <v>0</v>
      </c>
      <c r="AD12" s="12" t="s">
        <v>17</v>
      </c>
      <c r="AE12" s="12" t="s">
        <v>18</v>
      </c>
      <c r="AG12" s="12" t="s">
        <v>0</v>
      </c>
      <c r="AH12" s="12" t="s">
        <v>1</v>
      </c>
      <c r="AI12" s="12" t="s">
        <v>2</v>
      </c>
      <c r="AJ12" s="12" t="s">
        <v>3</v>
      </c>
      <c r="AK12" s="12" t="s">
        <v>2</v>
      </c>
      <c r="AL12" s="12" t="s">
        <v>4</v>
      </c>
      <c r="AM12" s="12" t="s">
        <v>0</v>
      </c>
      <c r="AN12" s="12" t="s">
        <v>17</v>
      </c>
      <c r="AO12" s="12" t="s">
        <v>18</v>
      </c>
      <c r="AR12" s="11"/>
      <c r="AS12" s="12" t="s">
        <v>0</v>
      </c>
      <c r="AT12" s="12" t="s">
        <v>1</v>
      </c>
      <c r="AU12" s="12" t="s">
        <v>2</v>
      </c>
      <c r="AV12" s="12" t="s">
        <v>3</v>
      </c>
      <c r="AW12" s="12" t="s">
        <v>2</v>
      </c>
      <c r="AX12" s="12" t="s">
        <v>4</v>
      </c>
      <c r="AY12" s="12" t="s">
        <v>0</v>
      </c>
      <c r="AZ12" s="12" t="s">
        <v>17</v>
      </c>
      <c r="BA12" s="12" t="s">
        <v>18</v>
      </c>
      <c r="BC12" s="12" t="s">
        <v>0</v>
      </c>
      <c r="BD12" s="12" t="s">
        <v>1</v>
      </c>
      <c r="BE12" s="12" t="s">
        <v>2</v>
      </c>
      <c r="BF12" s="12" t="s">
        <v>3</v>
      </c>
      <c r="BG12" s="12" t="s">
        <v>2</v>
      </c>
      <c r="BH12" s="12" t="s">
        <v>4</v>
      </c>
      <c r="BI12" s="12" t="s">
        <v>0</v>
      </c>
      <c r="BJ12" s="12" t="s">
        <v>17</v>
      </c>
      <c r="BK12" s="12" t="s">
        <v>18</v>
      </c>
      <c r="BM12" s="12" t="s">
        <v>0</v>
      </c>
      <c r="BN12" s="12" t="s">
        <v>1</v>
      </c>
      <c r="BO12" s="12" t="s">
        <v>2</v>
      </c>
      <c r="BP12" s="12" t="s">
        <v>3</v>
      </c>
      <c r="BQ12" s="12" t="s">
        <v>2</v>
      </c>
      <c r="BR12" s="12" t="s">
        <v>4</v>
      </c>
      <c r="BS12" s="12" t="s">
        <v>0</v>
      </c>
      <c r="BT12" s="12" t="s">
        <v>17</v>
      </c>
      <c r="BU12" s="12" t="s">
        <v>18</v>
      </c>
      <c r="BW12" s="12" t="s">
        <v>0</v>
      </c>
      <c r="BX12" s="12" t="s">
        <v>1</v>
      </c>
      <c r="BY12" s="12" t="s">
        <v>2</v>
      </c>
      <c r="BZ12" s="12" t="s">
        <v>3</v>
      </c>
      <c r="CA12" s="12" t="s">
        <v>2</v>
      </c>
      <c r="CB12" s="12" t="s">
        <v>4</v>
      </c>
      <c r="CC12" s="12" t="s">
        <v>0</v>
      </c>
      <c r="CD12" s="12" t="s">
        <v>17</v>
      </c>
      <c r="CE12" s="12" t="s">
        <v>18</v>
      </c>
    </row>
    <row r="13" spans="1:83" s="13" customFormat="1" ht="45" customHeight="1">
      <c r="C13" s="14" t="str">
        <f>IF(AND(YEAR(FebSun1)=$A$1,MONTH(FebSun1)=2),FebSun1, "")</f>
        <v/>
      </c>
      <c r="D13" s="14" t="str">
        <f>IF(AND(YEAR(FebSun1+1)=$A$1,MONTH(FebSun1+1)=2),FebSun1+1, "")</f>
        <v/>
      </c>
      <c r="E13" s="14" t="str">
        <f>IF(AND(YEAR(FebSun1+2)=$A$1,MONTH(FebSun1+2)=2),FebSun1+2, "")</f>
        <v/>
      </c>
      <c r="F13" s="14">
        <f>IF(AND(YEAR(FebSun1+3)=$A$1,MONTH(FebSun1+3)=2),FebSun1+3, "")</f>
        <v>40940</v>
      </c>
      <c r="G13" s="14">
        <f>IF(AND(YEAR(FebSun1+4)=$A$1,MONTH(FebSun1+4)=2),FebSun1+4, "")</f>
        <v>40941</v>
      </c>
      <c r="H13" s="14">
        <f>IF(AND(YEAR(FebSun1+5)=$A$1,MONTH(FebSun1+5)=2),FebSun1+5, "")</f>
        <v>40942</v>
      </c>
      <c r="I13" s="14">
        <f>IF(AND(YEAR(FebSun1+6)=$A$1,MONTH(FebSun1+6)=2),FebSun1+6, "")</f>
        <v>40943</v>
      </c>
      <c r="J13" s="15"/>
      <c r="K13" s="15"/>
      <c r="M13" s="14" t="str">
        <f>IF(AND(YEAR(MaySun1)=$A$1,MONTH(MaySun1)=5),MaySun1, "")</f>
        <v/>
      </c>
      <c r="N13" s="14" t="str">
        <f>IF(AND(YEAR(MaySun1+1)=$A$1,MONTH(MaySun1+1)=5),MaySun1+1, "")</f>
        <v/>
      </c>
      <c r="O13" s="14">
        <f>IF(AND(YEAR(MaySun1+2)=$A$1,MONTH(MaySun1+2)=5),MaySun1+2, "")</f>
        <v>41030</v>
      </c>
      <c r="P13" s="14">
        <f>IF(AND(YEAR(MaySun1+3)=$A$1,MONTH(MaySun1+3)=5),MaySun1+3, "")</f>
        <v>41031</v>
      </c>
      <c r="Q13" s="14">
        <f>IF(AND(YEAR(MaySun1+4)=$A$1,MONTH(MaySun1+4)=5),MaySun1+4, "")</f>
        <v>41032</v>
      </c>
      <c r="R13" s="14">
        <f>IF(AND(YEAR(MaySun1+5)=$A$1,MONTH(MaySun1+5)=5),MaySun1+5, "")</f>
        <v>41033</v>
      </c>
      <c r="S13" s="14">
        <f>IF(AND(YEAR(MaySun1+6)=$A$1,MONTH(MaySun1+6)=5),MaySun1+6, "")</f>
        <v>41034</v>
      </c>
      <c r="T13" s="15"/>
      <c r="U13" s="15"/>
      <c r="W13" s="14" t="str">
        <f>IF(AND(YEAR(AugSun1)=$A$1,MONTH(AugSun1)=8),AugSun1, "")</f>
        <v/>
      </c>
      <c r="X13" s="14" t="str">
        <f>IF(AND(YEAR(AugSun1+1)=$A$1,MONTH(AugSun1+1)=8),AugSun1+1, "")</f>
        <v/>
      </c>
      <c r="Y13" s="14" t="str">
        <f>IF(AND(YEAR(AugSun1+2)=$A$1,MONTH(AugSun1+2)=8),AugSun1+2, "")</f>
        <v/>
      </c>
      <c r="Z13" s="14">
        <f>IF(AND(YEAR(AugSun1+3)=$A$1,MONTH(AugSun1+3)=8),AugSun1+3, "")</f>
        <v>41122</v>
      </c>
      <c r="AA13" s="14">
        <f>IF(AND(YEAR(AugSun1+4)=$A$1,MONTH(AugSun1+4)=8),AugSun1+4, "")</f>
        <v>41123</v>
      </c>
      <c r="AB13" s="14">
        <f>IF(AND(YEAR(AugSun1+5)=$A$1,MONTH(AugSun1+5)=8),AugSun1+5, "")</f>
        <v>41124</v>
      </c>
      <c r="AC13" s="14">
        <f>IF(AND(YEAR(AugSun1+6)=$A$1,MONTH(AugSun1+6)=8),AugSun1+6, "")</f>
        <v>41125</v>
      </c>
      <c r="AD13" s="15"/>
      <c r="AE13" s="15"/>
      <c r="AG13" s="14" t="str">
        <f>IF(AND(YEAR(NovSun1)=$A$1,MONTH(NovSun1)=11),NovSun1, "")</f>
        <v/>
      </c>
      <c r="AH13" s="14" t="str">
        <f>IF(AND(YEAR(NovSun1+1)=$A$1,MONTH(NovSun1+1)=11),NovSun1+1, "")</f>
        <v/>
      </c>
      <c r="AI13" s="14" t="str">
        <f>IF(AND(YEAR(NovSun1+2)=$A$1,MONTH(NovSun1+2)=11),NovSun1+2, "")</f>
        <v/>
      </c>
      <c r="AJ13" s="14" t="str">
        <f>IF(AND(YEAR(NovSun1+3)=$A$1,MONTH(NovSun1+3)=11),NovSun1+3, "")</f>
        <v/>
      </c>
      <c r="AK13" s="14">
        <f>IF(AND(YEAR(NovSun1+4)=$A$1,MONTH(NovSun1+4)=11),NovSun1+4, "")</f>
        <v>41214</v>
      </c>
      <c r="AL13" s="14">
        <f>IF(AND(YEAR(NovSun1+5)=$A$1,MONTH(NovSun1+5)=11),NovSun1+5, "")</f>
        <v>41215</v>
      </c>
      <c r="AM13" s="14">
        <f>IF(AND(YEAR(NovSun1+6)=$A$1,MONTH(NovSun1+6)=11),NovSun1+6, "")</f>
        <v>41216</v>
      </c>
      <c r="AN13" s="15"/>
      <c r="AO13" s="15"/>
      <c r="AS13" s="14" t="str">
        <f>IF(AND(YEAR(FebSun1)=$A$1,MONTH(FebSun1)=2),FebSun1, "")</f>
        <v/>
      </c>
      <c r="AT13" s="14" t="str">
        <f>IF(AND(YEAR(FebSun1+1)=$A$1,MONTH(FebSun1+1)=2),FebSun1+1, "")</f>
        <v/>
      </c>
      <c r="AU13" s="14" t="str">
        <f>IF(AND(YEAR(FebSun1+2)=$A$1,MONTH(FebSun1+2)=2),FebSun1+2, "")</f>
        <v/>
      </c>
      <c r="AV13" s="14">
        <f>IF(AND(YEAR(FebSun1+3)=$A$1,MONTH(FebSun1+3)=2),FebSun1+3, "")</f>
        <v>40940</v>
      </c>
      <c r="AW13" s="14">
        <f>IF(AND(YEAR(FebSun1+4)=$A$1,MONTH(FebSun1+4)=2),FebSun1+4, "")</f>
        <v>40941</v>
      </c>
      <c r="AX13" s="14">
        <f>IF(AND(YEAR(FebSun1+5)=$A$1,MONTH(FebSun1+5)=2),FebSun1+5, "")</f>
        <v>40942</v>
      </c>
      <c r="AY13" s="14">
        <f>IF(AND(YEAR(FebSun1+6)=$A$1,MONTH(FebSun1+6)=2),FebSun1+6, "")</f>
        <v>40943</v>
      </c>
      <c r="AZ13" s="15"/>
      <c r="BA13" s="15"/>
      <c r="BC13" s="14" t="str">
        <f>IF(AND(YEAR(MaySun1)=$A$1,MONTH(MaySun1)=5),MaySun1, "")</f>
        <v/>
      </c>
      <c r="BD13" s="14" t="str">
        <f>IF(AND(YEAR(MaySun1+1)=$A$1,MONTH(MaySun1+1)=5),MaySun1+1, "")</f>
        <v/>
      </c>
      <c r="BE13" s="14">
        <f>IF(AND(YEAR(MaySun1+2)=$A$1,MONTH(MaySun1+2)=5),MaySun1+2, "")</f>
        <v>41030</v>
      </c>
      <c r="BF13" s="14">
        <f>IF(AND(YEAR(MaySun1+3)=$A$1,MONTH(MaySun1+3)=5),MaySun1+3, "")</f>
        <v>41031</v>
      </c>
      <c r="BG13" s="14">
        <f>IF(AND(YEAR(MaySun1+4)=$A$1,MONTH(MaySun1+4)=5),MaySun1+4, "")</f>
        <v>41032</v>
      </c>
      <c r="BH13" s="14">
        <f>IF(AND(YEAR(MaySun1+5)=$A$1,MONTH(MaySun1+5)=5),MaySun1+5, "")</f>
        <v>41033</v>
      </c>
      <c r="BI13" s="14">
        <f>IF(AND(YEAR(MaySun1+6)=$A$1,MONTH(MaySun1+6)=5),MaySun1+6, "")</f>
        <v>41034</v>
      </c>
      <c r="BJ13" s="15"/>
      <c r="BK13" s="15"/>
      <c r="BM13" s="14" t="str">
        <f>IF(AND(YEAR(AugSun1)=$A$1,MONTH(AugSun1)=8),AugSun1, "")</f>
        <v/>
      </c>
      <c r="BN13" s="14" t="str">
        <f>IF(AND(YEAR(AugSun1+1)=$A$1,MONTH(AugSun1+1)=8),AugSun1+1, "")</f>
        <v/>
      </c>
      <c r="BO13" s="14" t="str">
        <f>IF(AND(YEAR(AugSun1+2)=$A$1,MONTH(AugSun1+2)=8),AugSun1+2, "")</f>
        <v/>
      </c>
      <c r="BP13" s="14">
        <f>IF(AND(YEAR(AugSun1+3)=$A$1,MONTH(AugSun1+3)=8),AugSun1+3, "")</f>
        <v>41122</v>
      </c>
      <c r="BQ13" s="14">
        <f>IF(AND(YEAR(AugSun1+4)=$A$1,MONTH(AugSun1+4)=8),AugSun1+4, "")</f>
        <v>41123</v>
      </c>
      <c r="BR13" s="14">
        <f>IF(AND(YEAR(AugSun1+5)=$A$1,MONTH(AugSun1+5)=8),AugSun1+5, "")</f>
        <v>41124</v>
      </c>
      <c r="BS13" s="14">
        <f>IF(AND(YEAR(AugSun1+6)=$A$1,MONTH(AugSun1+6)=8),AugSun1+6, "")</f>
        <v>41125</v>
      </c>
      <c r="BT13" s="15"/>
      <c r="BU13" s="15"/>
      <c r="BW13" s="14" t="str">
        <f>IF(AND(YEAR(NovSun1)=$A$1,MONTH(NovSun1)=11),NovSun1, "")</f>
        <v/>
      </c>
      <c r="BX13" s="14" t="str">
        <f>IF(AND(YEAR(NovSun1+1)=$A$1,MONTH(NovSun1+1)=11),NovSun1+1, "")</f>
        <v/>
      </c>
      <c r="BY13" s="14" t="str">
        <f>IF(AND(YEAR(NovSun1+2)=$A$1,MONTH(NovSun1+2)=11),NovSun1+2, "")</f>
        <v/>
      </c>
      <c r="BZ13" s="14" t="str">
        <f>IF(AND(YEAR(NovSun1+3)=$A$1,MONTH(NovSun1+3)=11),NovSun1+3, "")</f>
        <v/>
      </c>
      <c r="CA13" s="14">
        <f>IF(AND(YEAR(NovSun1+4)=$A$1,MONTH(NovSun1+4)=11),NovSun1+4, "")</f>
        <v>41214</v>
      </c>
      <c r="CB13" s="14">
        <f>IF(AND(YEAR(NovSun1+5)=$A$1,MONTH(NovSun1+5)=11),NovSun1+5, "")</f>
        <v>41215</v>
      </c>
      <c r="CC13" s="14">
        <f>IF(AND(YEAR(NovSun1+6)=$A$1,MONTH(NovSun1+6)=11),NovSun1+6, "")</f>
        <v>41216</v>
      </c>
      <c r="CD13" s="15"/>
      <c r="CE13" s="15"/>
    </row>
    <row r="14" spans="1:83" s="13" customFormat="1" ht="45" customHeight="1">
      <c r="C14" s="16">
        <f>IF(AND(YEAR(FebSun1+7)=$A$1,MONTH(FebSun1+7)=2),FebSun1+7, "")</f>
        <v>40944</v>
      </c>
      <c r="D14" s="16">
        <f>IF(AND(YEAR(FebSun1+8)=$A$1,MONTH(FebSun1+8)=2),FebSun1+8, "")</f>
        <v>40945</v>
      </c>
      <c r="E14" s="16">
        <f>IF(AND(YEAR(FebSun1+9)=$A$1,MONTH(FebSun1+9)=2),FebSun1+9, "")</f>
        <v>40946</v>
      </c>
      <c r="F14" s="16">
        <f>IF(AND(YEAR(FebSun1+10)=$A$1,MONTH(FebSun1+10)=2),FebSun1+10, "")</f>
        <v>40947</v>
      </c>
      <c r="G14" s="16">
        <f>IF(AND(YEAR(FebSun1+11)=$A$1,MONTH(FebSun1+11)=2),FebSun1+11, "")</f>
        <v>40948</v>
      </c>
      <c r="H14" s="16">
        <f>IF(AND(YEAR(FebSun1+12)=$A$1,MONTH(FebSun1+12)=2),FebSun1+12, "")</f>
        <v>40949</v>
      </c>
      <c r="I14" s="16">
        <f>IF(AND(YEAR(FebSun1+13)=$A$1,MONTH(FebSun1+13)=2),FebSun1+13, "")</f>
        <v>40950</v>
      </c>
      <c r="J14" s="17"/>
      <c r="K14" s="17"/>
      <c r="M14" s="16">
        <f>IF(AND(YEAR(MaySun1+7)=$A$1,MONTH(MaySun1+7)=5),MaySun1+7, "")</f>
        <v>41035</v>
      </c>
      <c r="N14" s="16">
        <f>IF(AND(YEAR(MaySun1+8)=$A$1,MONTH(MaySun1+8)=5),MaySun1+8, "")</f>
        <v>41036</v>
      </c>
      <c r="O14" s="16">
        <f>IF(AND(YEAR(MaySun1+9)=$A$1,MONTH(MaySun1+9)=5),MaySun1+9, "")</f>
        <v>41037</v>
      </c>
      <c r="P14" s="16">
        <f>IF(AND(YEAR(MaySun1+10)=$A$1,MONTH(MaySun1+10)=5),MaySun1+10, "")</f>
        <v>41038</v>
      </c>
      <c r="Q14" s="16">
        <f>IF(AND(YEAR(MaySun1+11)=$A$1,MONTH(MaySun1+11)=5),MaySun1+11, "")</f>
        <v>41039</v>
      </c>
      <c r="R14" s="16">
        <f>IF(AND(YEAR(MaySun1+12)=$A$1,MONTH(MaySun1+12)=5),MaySun1+12, "")</f>
        <v>41040</v>
      </c>
      <c r="S14" s="16">
        <f>IF(AND(YEAR(MaySun1+13)=$A$1,MONTH(MaySun1+13)=5),MaySun1+13, "")</f>
        <v>41041</v>
      </c>
      <c r="T14" s="17"/>
      <c r="U14" s="17"/>
      <c r="W14" s="16">
        <f>IF(AND(YEAR(AugSun1+7)=$A$1,MONTH(AugSun1+7)=8),AugSun1+7, "")</f>
        <v>41126</v>
      </c>
      <c r="X14" s="16">
        <f>IF(AND(YEAR(AugSun1+8)=$A$1,MONTH(AugSun1+8)=8),AugSun1+8, "")</f>
        <v>41127</v>
      </c>
      <c r="Y14" s="16">
        <f>IF(AND(YEAR(AugSun1+9)=$A$1,MONTH(AugSun1+9)=8),AugSun1+9, "")</f>
        <v>41128</v>
      </c>
      <c r="Z14" s="16">
        <f>IF(AND(YEAR(AugSun1+10)=$A$1,MONTH(AugSun1+10)=8),AugSun1+10, "")</f>
        <v>41129</v>
      </c>
      <c r="AA14" s="16">
        <f>IF(AND(YEAR(AugSun1+11)=$A$1,MONTH(AugSun1+11)=8),AugSun1+11, "")</f>
        <v>41130</v>
      </c>
      <c r="AB14" s="16">
        <f>IF(AND(YEAR(AugSun1+12)=$A$1,MONTH(AugSun1+12)=8),AugSun1+12, "")</f>
        <v>41131</v>
      </c>
      <c r="AC14" s="16">
        <f>IF(AND(YEAR(AugSun1+13)=$A$1,MONTH(AugSun1+13)=8),AugSun1+13, "")</f>
        <v>41132</v>
      </c>
      <c r="AD14" s="17"/>
      <c r="AE14" s="17"/>
      <c r="AG14" s="16">
        <f>IF(AND(YEAR(NovSun1+7)=$A$1,MONTH(NovSun1+7)=11),NovSun1+7, "")</f>
        <v>41217</v>
      </c>
      <c r="AH14" s="16">
        <f>IF(AND(YEAR(NovSun1+8)=$A$1,MONTH(NovSun1+8)=11),NovSun1+8, "")</f>
        <v>41218</v>
      </c>
      <c r="AI14" s="16">
        <f>IF(AND(YEAR(NovSun1+9)=$A$1,MONTH(NovSun1+9)=11),NovSun1+9, "")</f>
        <v>41219</v>
      </c>
      <c r="AJ14" s="16">
        <f>IF(AND(YEAR(NovSun1+10)=$A$1,MONTH(NovSun1+10)=11),NovSun1+10, "")</f>
        <v>41220</v>
      </c>
      <c r="AK14" s="16">
        <f>IF(AND(YEAR(NovSun1+11)=$A$1,MONTH(NovSun1+11)=11),NovSun1+11, "")</f>
        <v>41221</v>
      </c>
      <c r="AL14" s="16">
        <f>IF(AND(YEAR(NovSun1+12)=$A$1,MONTH(NovSun1+12)=11),NovSun1+12, "")</f>
        <v>41222</v>
      </c>
      <c r="AM14" s="16">
        <f>IF(AND(YEAR(NovSun1+13)=$A$1,MONTH(NovSun1+13)=11),NovSun1+13, "")</f>
        <v>41223</v>
      </c>
      <c r="AN14" s="17"/>
      <c r="AO14" s="17"/>
      <c r="AS14" s="16">
        <f>IF(AND(YEAR(FebSun1+7)=$A$1,MONTH(FebSun1+7)=2),FebSun1+7, "")</f>
        <v>40944</v>
      </c>
      <c r="AT14" s="16">
        <f>IF(AND(YEAR(FebSun1+8)=$A$1,MONTH(FebSun1+8)=2),FebSun1+8, "")</f>
        <v>40945</v>
      </c>
      <c r="AU14" s="16">
        <f>IF(AND(YEAR(FebSun1+9)=$A$1,MONTH(FebSun1+9)=2),FebSun1+9, "")</f>
        <v>40946</v>
      </c>
      <c r="AV14" s="16">
        <f>IF(AND(YEAR(FebSun1+10)=$A$1,MONTH(FebSun1+10)=2),FebSun1+10, "")</f>
        <v>40947</v>
      </c>
      <c r="AW14" s="16">
        <f>IF(AND(YEAR(FebSun1+11)=$A$1,MONTH(FebSun1+11)=2),FebSun1+11, "")</f>
        <v>40948</v>
      </c>
      <c r="AX14" s="16">
        <f>IF(AND(YEAR(FebSun1+12)=$A$1,MONTH(FebSun1+12)=2),FebSun1+12, "")</f>
        <v>40949</v>
      </c>
      <c r="AY14" s="16">
        <f>IF(AND(YEAR(FebSun1+13)=$A$1,MONTH(FebSun1+13)=2),FebSun1+13, "")</f>
        <v>40950</v>
      </c>
      <c r="AZ14" s="17"/>
      <c r="BA14" s="17"/>
      <c r="BC14" s="16">
        <f>IF(AND(YEAR(MaySun1+7)=$A$1,MONTH(MaySun1+7)=5),MaySun1+7, "")</f>
        <v>41035</v>
      </c>
      <c r="BD14" s="16">
        <f>IF(AND(YEAR(MaySun1+8)=$A$1,MONTH(MaySun1+8)=5),MaySun1+8, "")</f>
        <v>41036</v>
      </c>
      <c r="BE14" s="16">
        <f>IF(AND(YEAR(MaySun1+9)=$A$1,MONTH(MaySun1+9)=5),MaySun1+9, "")</f>
        <v>41037</v>
      </c>
      <c r="BF14" s="16">
        <f>IF(AND(YEAR(MaySun1+10)=$A$1,MONTH(MaySun1+10)=5),MaySun1+10, "")</f>
        <v>41038</v>
      </c>
      <c r="BG14" s="16">
        <f>IF(AND(YEAR(MaySun1+11)=$A$1,MONTH(MaySun1+11)=5),MaySun1+11, "")</f>
        <v>41039</v>
      </c>
      <c r="BH14" s="16">
        <f>IF(AND(YEAR(MaySun1+12)=$A$1,MONTH(MaySun1+12)=5),MaySun1+12, "")</f>
        <v>41040</v>
      </c>
      <c r="BI14" s="16">
        <f>IF(AND(YEAR(MaySun1+13)=$A$1,MONTH(MaySun1+13)=5),MaySun1+13, "")</f>
        <v>41041</v>
      </c>
      <c r="BJ14" s="17"/>
      <c r="BK14" s="17"/>
      <c r="BM14" s="16">
        <f>IF(AND(YEAR(AugSun1+7)=$A$1,MONTH(AugSun1+7)=8),AugSun1+7, "")</f>
        <v>41126</v>
      </c>
      <c r="BN14" s="16">
        <f>IF(AND(YEAR(AugSun1+8)=$A$1,MONTH(AugSun1+8)=8),AugSun1+8, "")</f>
        <v>41127</v>
      </c>
      <c r="BO14" s="16">
        <f>IF(AND(YEAR(AugSun1+9)=$A$1,MONTH(AugSun1+9)=8),AugSun1+9, "")</f>
        <v>41128</v>
      </c>
      <c r="BP14" s="16">
        <f>IF(AND(YEAR(AugSun1+10)=$A$1,MONTH(AugSun1+10)=8),AugSun1+10, "")</f>
        <v>41129</v>
      </c>
      <c r="BQ14" s="16">
        <f>IF(AND(YEAR(AugSun1+11)=$A$1,MONTH(AugSun1+11)=8),AugSun1+11, "")</f>
        <v>41130</v>
      </c>
      <c r="BR14" s="16">
        <f>IF(AND(YEAR(AugSun1+12)=$A$1,MONTH(AugSun1+12)=8),AugSun1+12, "")</f>
        <v>41131</v>
      </c>
      <c r="BS14" s="16">
        <f>IF(AND(YEAR(AugSun1+13)=$A$1,MONTH(AugSun1+13)=8),AugSun1+13, "")</f>
        <v>41132</v>
      </c>
      <c r="BT14" s="17"/>
      <c r="BU14" s="17"/>
      <c r="BW14" s="16">
        <f>IF(AND(YEAR(NovSun1+7)=$A$1,MONTH(NovSun1+7)=11),NovSun1+7, "")</f>
        <v>41217</v>
      </c>
      <c r="BX14" s="16">
        <f>IF(AND(YEAR(NovSun1+8)=$A$1,MONTH(NovSun1+8)=11),NovSun1+8, "")</f>
        <v>41218</v>
      </c>
      <c r="BY14" s="16">
        <f>IF(AND(YEAR(NovSun1+9)=$A$1,MONTH(NovSun1+9)=11),NovSun1+9, "")</f>
        <v>41219</v>
      </c>
      <c r="BZ14" s="16">
        <f>IF(AND(YEAR(NovSun1+10)=$A$1,MONTH(NovSun1+10)=11),NovSun1+10, "")</f>
        <v>41220</v>
      </c>
      <c r="CA14" s="16">
        <f>IF(AND(YEAR(NovSun1+11)=$A$1,MONTH(NovSun1+11)=11),NovSun1+11, "")</f>
        <v>41221</v>
      </c>
      <c r="CB14" s="16">
        <f>IF(AND(YEAR(NovSun1+12)=$A$1,MONTH(NovSun1+12)=11),NovSun1+12, "")</f>
        <v>41222</v>
      </c>
      <c r="CC14" s="16">
        <f>IF(AND(YEAR(NovSun1+13)=$A$1,MONTH(NovSun1+13)=11),NovSun1+13, "")</f>
        <v>41223</v>
      </c>
      <c r="CD14" s="17"/>
      <c r="CE14" s="17"/>
    </row>
    <row r="15" spans="1:83" s="13" customFormat="1" ht="45" customHeight="1">
      <c r="C15" s="14">
        <f>IF(AND(YEAR(FebSun1+14)=$A$1,MONTH(FebSun1+14)=2),FebSun1+14, "")</f>
        <v>40951</v>
      </c>
      <c r="D15" s="14">
        <f>IF(AND(YEAR(FebSun1+15)=$A$1,MONTH(FebSun1+15)=2),FebSun1+15, "")</f>
        <v>40952</v>
      </c>
      <c r="E15" s="14">
        <f>IF(AND(YEAR(FebSun1+16)=$A$1,MONTH(FebSun1+16)=2),FebSun1+16, "")</f>
        <v>40953</v>
      </c>
      <c r="F15" s="14">
        <f>IF(AND(YEAR(FebSun1+17)=$A$1,MONTH(FebSun1+17)=2),FebSun1+17, "")</f>
        <v>40954</v>
      </c>
      <c r="G15" s="14">
        <f>IF(AND(YEAR(FebSun1+18)=$A$1,MONTH(FebSun1+18)=2),FebSun1+18, "")</f>
        <v>40955</v>
      </c>
      <c r="H15" s="14">
        <f>IF(AND(YEAR(FebSun1+19)=$A$1,MONTH(FebSun1+19)=2),FebSun1+19, "")</f>
        <v>40956</v>
      </c>
      <c r="I15" s="14">
        <f>IF(AND(YEAR(FebSun1+20)=$A$1,MONTH(FebSun1+20)=2),FebSun1+20, "")</f>
        <v>40957</v>
      </c>
      <c r="J15" s="15"/>
      <c r="K15" s="15"/>
      <c r="M15" s="14">
        <f>IF(AND(YEAR(MaySun1+14)=$A$1,MONTH(MaySun1+14)=5),MaySun1+14, "")</f>
        <v>41042</v>
      </c>
      <c r="N15" s="14">
        <f>IF(AND(YEAR(MaySun1+15)=$A$1,MONTH(MaySun1+15)=5),MaySun1+15, "")</f>
        <v>41043</v>
      </c>
      <c r="O15" s="14">
        <f>IF(AND(YEAR(MaySun1+16)=$A$1,MONTH(MaySun1+16)=5),MaySun1+16, "")</f>
        <v>41044</v>
      </c>
      <c r="P15" s="14">
        <f>IF(AND(YEAR(MaySun1+17)=$A$1,MONTH(MaySun1+17)=5),MaySun1+17, "")</f>
        <v>41045</v>
      </c>
      <c r="Q15" s="14">
        <f>IF(AND(YEAR(MaySun1+18)=$A$1,MONTH(MaySun1+18)=5),MaySun1+18, "")</f>
        <v>41046</v>
      </c>
      <c r="R15" s="14">
        <f>IF(AND(YEAR(MaySun1+19)=$A$1,MONTH(MaySun1+19)=5),MaySun1+19, "")</f>
        <v>41047</v>
      </c>
      <c r="S15" s="14">
        <f>IF(AND(YEAR(MaySun1+20)=$A$1,MONTH(MaySun1+20)=5),MaySun1+20, "")</f>
        <v>41048</v>
      </c>
      <c r="T15" s="15"/>
      <c r="U15" s="15"/>
      <c r="W15" s="14">
        <f>IF(AND(YEAR(AugSun1+14)=$A$1,MONTH(AugSun1+14)=8),AugSun1+14, "")</f>
        <v>41133</v>
      </c>
      <c r="X15" s="14">
        <f>IF(AND(YEAR(AugSun1+15)=$A$1,MONTH(AugSun1+15)=8),AugSun1+15, "")</f>
        <v>41134</v>
      </c>
      <c r="Y15" s="14">
        <f>IF(AND(YEAR(AugSun1+16)=$A$1,MONTH(AugSun1+16)=8),AugSun1+16, "")</f>
        <v>41135</v>
      </c>
      <c r="Z15" s="14">
        <f>IF(AND(YEAR(AugSun1+17)=$A$1,MONTH(AugSun1+17)=8),AugSun1+17, "")</f>
        <v>41136</v>
      </c>
      <c r="AA15" s="14">
        <f>IF(AND(YEAR(AugSun1+18)=$A$1,MONTH(AugSun1+18)=8),AugSun1+18, "")</f>
        <v>41137</v>
      </c>
      <c r="AB15" s="14">
        <f>IF(AND(YEAR(AugSun1+19)=$A$1,MONTH(AugSun1+19)=8),AugSun1+19, "")</f>
        <v>41138</v>
      </c>
      <c r="AC15" s="14">
        <f>IF(AND(YEAR(AugSun1+20)=$A$1,MONTH(AugSun1+20)=8),AugSun1+20, "")</f>
        <v>41139</v>
      </c>
      <c r="AD15" s="15"/>
      <c r="AE15" s="15"/>
      <c r="AG15" s="14">
        <f>IF(AND(YEAR(NovSun1+14)=$A$1,MONTH(NovSun1+14)=11),NovSun1+14, "")</f>
        <v>41224</v>
      </c>
      <c r="AH15" s="14">
        <f>IF(AND(YEAR(NovSun1+15)=$A$1,MONTH(NovSun1+15)=11),NovSun1+15, "")</f>
        <v>41225</v>
      </c>
      <c r="AI15" s="14">
        <f>IF(AND(YEAR(NovSun1+16)=$A$1,MONTH(NovSun1+16)=11),NovSun1+16, "")</f>
        <v>41226</v>
      </c>
      <c r="AJ15" s="14">
        <f>IF(AND(YEAR(NovSun1+17)=$A$1,MONTH(NovSun1+17)=11),NovSun1+17, "")</f>
        <v>41227</v>
      </c>
      <c r="AK15" s="14">
        <f>IF(AND(YEAR(NovSun1+18)=$A$1,MONTH(NovSun1+18)=11),NovSun1+18, "")</f>
        <v>41228</v>
      </c>
      <c r="AL15" s="14">
        <f>IF(AND(YEAR(NovSun1+19)=$A$1,MONTH(NovSun1+19)=11),NovSun1+19, "")</f>
        <v>41229</v>
      </c>
      <c r="AM15" s="14">
        <f>IF(AND(YEAR(NovSun1+20)=$A$1,MONTH(NovSun1+20)=11),NovSun1+20, "")</f>
        <v>41230</v>
      </c>
      <c r="AN15" s="15"/>
      <c r="AO15" s="15"/>
      <c r="AS15" s="14">
        <f>IF(AND(YEAR(FebSun1+14)=$A$1,MONTH(FebSun1+14)=2),FebSun1+14, "")</f>
        <v>40951</v>
      </c>
      <c r="AT15" s="14">
        <f>IF(AND(YEAR(FebSun1+15)=$A$1,MONTH(FebSun1+15)=2),FebSun1+15, "")</f>
        <v>40952</v>
      </c>
      <c r="AU15" s="14">
        <f>IF(AND(YEAR(FebSun1+16)=$A$1,MONTH(FebSun1+16)=2),FebSun1+16, "")</f>
        <v>40953</v>
      </c>
      <c r="AV15" s="14">
        <f>IF(AND(YEAR(FebSun1+17)=$A$1,MONTH(FebSun1+17)=2),FebSun1+17, "")</f>
        <v>40954</v>
      </c>
      <c r="AW15" s="14">
        <f>IF(AND(YEAR(FebSun1+18)=$A$1,MONTH(FebSun1+18)=2),FebSun1+18, "")</f>
        <v>40955</v>
      </c>
      <c r="AX15" s="14">
        <f>IF(AND(YEAR(FebSun1+19)=$A$1,MONTH(FebSun1+19)=2),FebSun1+19, "")</f>
        <v>40956</v>
      </c>
      <c r="AY15" s="14">
        <f>IF(AND(YEAR(FebSun1+20)=$A$1,MONTH(FebSun1+20)=2),FebSun1+20, "")</f>
        <v>40957</v>
      </c>
      <c r="AZ15" s="15"/>
      <c r="BA15" s="15"/>
      <c r="BC15" s="14">
        <f>IF(AND(YEAR(MaySun1+14)=$A$1,MONTH(MaySun1+14)=5),MaySun1+14, "")</f>
        <v>41042</v>
      </c>
      <c r="BD15" s="14">
        <f>IF(AND(YEAR(MaySun1+15)=$A$1,MONTH(MaySun1+15)=5),MaySun1+15, "")</f>
        <v>41043</v>
      </c>
      <c r="BE15" s="14">
        <f>IF(AND(YEAR(MaySun1+16)=$A$1,MONTH(MaySun1+16)=5),MaySun1+16, "")</f>
        <v>41044</v>
      </c>
      <c r="BF15" s="14">
        <f>IF(AND(YEAR(MaySun1+17)=$A$1,MONTH(MaySun1+17)=5),MaySun1+17, "")</f>
        <v>41045</v>
      </c>
      <c r="BG15" s="14">
        <f>IF(AND(YEAR(MaySun1+18)=$A$1,MONTH(MaySun1+18)=5),MaySun1+18, "")</f>
        <v>41046</v>
      </c>
      <c r="BH15" s="14">
        <f>IF(AND(YEAR(MaySun1+19)=$A$1,MONTH(MaySun1+19)=5),MaySun1+19, "")</f>
        <v>41047</v>
      </c>
      <c r="BI15" s="14">
        <f>IF(AND(YEAR(MaySun1+20)=$A$1,MONTH(MaySun1+20)=5),MaySun1+20, "")</f>
        <v>41048</v>
      </c>
      <c r="BJ15" s="15"/>
      <c r="BK15" s="15"/>
      <c r="BM15" s="14">
        <f>IF(AND(YEAR(AugSun1+14)=$A$1,MONTH(AugSun1+14)=8),AugSun1+14, "")</f>
        <v>41133</v>
      </c>
      <c r="BN15" s="14">
        <f>IF(AND(YEAR(AugSun1+15)=$A$1,MONTH(AugSun1+15)=8),AugSun1+15, "")</f>
        <v>41134</v>
      </c>
      <c r="BO15" s="14">
        <f>IF(AND(YEAR(AugSun1+16)=$A$1,MONTH(AugSun1+16)=8),AugSun1+16, "")</f>
        <v>41135</v>
      </c>
      <c r="BP15" s="14">
        <f>IF(AND(YEAR(AugSun1+17)=$A$1,MONTH(AugSun1+17)=8),AugSun1+17, "")</f>
        <v>41136</v>
      </c>
      <c r="BQ15" s="14">
        <f>IF(AND(YEAR(AugSun1+18)=$A$1,MONTH(AugSun1+18)=8),AugSun1+18, "")</f>
        <v>41137</v>
      </c>
      <c r="BR15" s="14">
        <f>IF(AND(YEAR(AugSun1+19)=$A$1,MONTH(AugSun1+19)=8),AugSun1+19, "")</f>
        <v>41138</v>
      </c>
      <c r="BS15" s="14">
        <f>IF(AND(YEAR(AugSun1+20)=$A$1,MONTH(AugSun1+20)=8),AugSun1+20, "")</f>
        <v>41139</v>
      </c>
      <c r="BT15" s="15"/>
      <c r="BU15" s="15"/>
      <c r="BW15" s="14">
        <f>IF(AND(YEAR(NovSun1+14)=$A$1,MONTH(NovSun1+14)=11),NovSun1+14, "")</f>
        <v>41224</v>
      </c>
      <c r="BX15" s="14">
        <f>IF(AND(YEAR(NovSun1+15)=$A$1,MONTH(NovSun1+15)=11),NovSun1+15, "")</f>
        <v>41225</v>
      </c>
      <c r="BY15" s="14">
        <f>IF(AND(YEAR(NovSun1+16)=$A$1,MONTH(NovSun1+16)=11),NovSun1+16, "")</f>
        <v>41226</v>
      </c>
      <c r="BZ15" s="14">
        <f>IF(AND(YEAR(NovSun1+17)=$A$1,MONTH(NovSun1+17)=11),NovSun1+17, "")</f>
        <v>41227</v>
      </c>
      <c r="CA15" s="14">
        <f>IF(AND(YEAR(NovSun1+18)=$A$1,MONTH(NovSun1+18)=11),NovSun1+18, "")</f>
        <v>41228</v>
      </c>
      <c r="CB15" s="14">
        <f>IF(AND(YEAR(NovSun1+19)=$A$1,MONTH(NovSun1+19)=11),NovSun1+19, "")</f>
        <v>41229</v>
      </c>
      <c r="CC15" s="14">
        <f>IF(AND(YEAR(NovSun1+20)=$A$1,MONTH(NovSun1+20)=11),NovSun1+20, "")</f>
        <v>41230</v>
      </c>
      <c r="CD15" s="15"/>
      <c r="CE15" s="15"/>
    </row>
    <row r="16" spans="1:83" s="13" customFormat="1" ht="45" customHeight="1">
      <c r="C16" s="16">
        <f>IF(AND(YEAR(FebSun1+21)=$A$1,MONTH(FebSun1+21)=2),FebSun1+21, "")</f>
        <v>40958</v>
      </c>
      <c r="D16" s="16">
        <f>IF(AND(YEAR(FebSun1+22)=$A$1,MONTH(FebSun1+22)=2),FebSun1+22, "")</f>
        <v>40959</v>
      </c>
      <c r="E16" s="16">
        <f>IF(AND(YEAR(FebSun1+23)=$A$1,MONTH(FebSun1+23)=2),FebSun1+23, "")</f>
        <v>40960</v>
      </c>
      <c r="F16" s="16">
        <f>IF(AND(YEAR(FebSun1+24)=$A$1,MONTH(FebSun1+24)=2),FebSun1+24, "")</f>
        <v>40961</v>
      </c>
      <c r="G16" s="16">
        <f>IF(AND(YEAR(FebSun1+25)=$A$1,MONTH(FebSun1+25)=2),FebSun1+25, "")</f>
        <v>40962</v>
      </c>
      <c r="H16" s="16">
        <f>IF(AND(YEAR(FebSun1+26)=$A$1,MONTH(FebSun1+26)=2),FebSun1+26, "")</f>
        <v>40963</v>
      </c>
      <c r="I16" s="16">
        <f>IF(AND(YEAR(FebSun1+27)=$A$1,MONTH(FebSun1+27)=2),FebSun1+27, "")</f>
        <v>40964</v>
      </c>
      <c r="J16" s="17"/>
      <c r="K16" s="17"/>
      <c r="M16" s="16">
        <f>IF(AND(YEAR(MaySun1+21)=$A$1,MONTH(MaySun1+21)=5),MaySun1+21, "")</f>
        <v>41049</v>
      </c>
      <c r="N16" s="16">
        <f>IF(AND(YEAR(MaySun1+22)=$A$1,MONTH(MaySun1+22)=5),MaySun1+22, "")</f>
        <v>41050</v>
      </c>
      <c r="O16" s="16">
        <f>IF(AND(YEAR(MaySun1+23)=$A$1,MONTH(MaySun1+23)=5),MaySun1+23, "")</f>
        <v>41051</v>
      </c>
      <c r="P16" s="16">
        <f>IF(AND(YEAR(MaySun1+24)=$A$1,MONTH(MaySun1+24)=5),MaySun1+24, "")</f>
        <v>41052</v>
      </c>
      <c r="Q16" s="16">
        <f>IF(AND(YEAR(MaySun1+25)=$A$1,MONTH(MaySun1+25)=5),MaySun1+25, "")</f>
        <v>41053</v>
      </c>
      <c r="R16" s="16">
        <f>IF(AND(YEAR(MaySun1+26)=$A$1,MONTH(MaySun1+26)=5),MaySun1+26, "")</f>
        <v>41054</v>
      </c>
      <c r="S16" s="16">
        <f>IF(AND(YEAR(MaySun1+27)=$A$1,MONTH(MaySun1+27)=5),MaySun1+27, "")</f>
        <v>41055</v>
      </c>
      <c r="T16" s="17"/>
      <c r="U16" s="17"/>
      <c r="W16" s="16">
        <f>IF(AND(YEAR(AugSun1+21)=$A$1,MONTH(AugSun1+21)=8),AugSun1+21, "")</f>
        <v>41140</v>
      </c>
      <c r="X16" s="16">
        <f>IF(AND(YEAR(AugSun1+22)=$A$1,MONTH(AugSun1+22)=8),AugSun1+22, "")</f>
        <v>41141</v>
      </c>
      <c r="Y16" s="16">
        <f>IF(AND(YEAR(AugSun1+23)=$A$1,MONTH(AugSun1+23)=8),AugSun1+23, "")</f>
        <v>41142</v>
      </c>
      <c r="Z16" s="16">
        <f>IF(AND(YEAR(AugSun1+24)=$A$1,MONTH(AugSun1+24)=8),AugSun1+24, "")</f>
        <v>41143</v>
      </c>
      <c r="AA16" s="16">
        <f>IF(AND(YEAR(AugSun1+25)=$A$1,MONTH(AugSun1+25)=8),AugSun1+25, "")</f>
        <v>41144</v>
      </c>
      <c r="AB16" s="16">
        <f>IF(AND(YEAR(AugSun1+26)=$A$1,MONTH(AugSun1+26)=8),AugSun1+26, "")</f>
        <v>41145</v>
      </c>
      <c r="AC16" s="16">
        <f>IF(AND(YEAR(AugSun1+27)=$A$1,MONTH(AugSun1+27)=8),AugSun1+27, "")</f>
        <v>41146</v>
      </c>
      <c r="AD16" s="17"/>
      <c r="AE16" s="17"/>
      <c r="AG16" s="16">
        <f>IF(AND(YEAR(NovSun1+21)=$A$1,MONTH(NovSun1+21)=11),NovSun1+21, "")</f>
        <v>41231</v>
      </c>
      <c r="AH16" s="16">
        <f>IF(AND(YEAR(NovSun1+22)=$A$1,MONTH(NovSun1+22)=11),NovSun1+22, "")</f>
        <v>41232</v>
      </c>
      <c r="AI16" s="16">
        <f>IF(AND(YEAR(NovSun1+23)=$A$1,MONTH(NovSun1+23)=11),NovSun1+23, "")</f>
        <v>41233</v>
      </c>
      <c r="AJ16" s="16">
        <f>IF(AND(YEAR(NovSun1+24)=$A$1,MONTH(NovSun1+24)=11),NovSun1+24, "")</f>
        <v>41234</v>
      </c>
      <c r="AK16" s="16">
        <f>IF(AND(YEAR(NovSun1+25)=$A$1,MONTH(NovSun1+25)=11),NovSun1+25, "")</f>
        <v>41235</v>
      </c>
      <c r="AL16" s="16">
        <f>IF(AND(YEAR(NovSun1+26)=$A$1,MONTH(NovSun1+26)=11),NovSun1+26, "")</f>
        <v>41236</v>
      </c>
      <c r="AM16" s="16">
        <f>IF(AND(YEAR(NovSun1+27)=$A$1,MONTH(NovSun1+27)=11),NovSun1+27, "")</f>
        <v>41237</v>
      </c>
      <c r="AN16" s="17"/>
      <c r="AO16" s="17"/>
      <c r="AS16" s="16">
        <f>IF(AND(YEAR(FebSun1+21)=$A$1,MONTH(FebSun1+21)=2),FebSun1+21, "")</f>
        <v>40958</v>
      </c>
      <c r="AT16" s="16">
        <f>IF(AND(YEAR(FebSun1+22)=$A$1,MONTH(FebSun1+22)=2),FebSun1+22, "")</f>
        <v>40959</v>
      </c>
      <c r="AU16" s="16">
        <f>IF(AND(YEAR(FebSun1+23)=$A$1,MONTH(FebSun1+23)=2),FebSun1+23, "")</f>
        <v>40960</v>
      </c>
      <c r="AV16" s="16">
        <f>IF(AND(YEAR(FebSun1+24)=$A$1,MONTH(FebSun1+24)=2),FebSun1+24, "")</f>
        <v>40961</v>
      </c>
      <c r="AW16" s="16">
        <f>IF(AND(YEAR(FebSun1+25)=$A$1,MONTH(FebSun1+25)=2),FebSun1+25, "")</f>
        <v>40962</v>
      </c>
      <c r="AX16" s="16">
        <f>IF(AND(YEAR(FebSun1+26)=$A$1,MONTH(FebSun1+26)=2),FebSun1+26, "")</f>
        <v>40963</v>
      </c>
      <c r="AY16" s="16">
        <f>IF(AND(YEAR(FebSun1+27)=$A$1,MONTH(FebSun1+27)=2),FebSun1+27, "")</f>
        <v>40964</v>
      </c>
      <c r="AZ16" s="17"/>
      <c r="BA16" s="17"/>
      <c r="BC16" s="16">
        <f>IF(AND(YEAR(MaySun1+21)=$A$1,MONTH(MaySun1+21)=5),MaySun1+21, "")</f>
        <v>41049</v>
      </c>
      <c r="BD16" s="16">
        <f>IF(AND(YEAR(MaySun1+22)=$A$1,MONTH(MaySun1+22)=5),MaySun1+22, "")</f>
        <v>41050</v>
      </c>
      <c r="BE16" s="16">
        <f>IF(AND(YEAR(MaySun1+23)=$A$1,MONTH(MaySun1+23)=5),MaySun1+23, "")</f>
        <v>41051</v>
      </c>
      <c r="BF16" s="16">
        <f>IF(AND(YEAR(MaySun1+24)=$A$1,MONTH(MaySun1+24)=5),MaySun1+24, "")</f>
        <v>41052</v>
      </c>
      <c r="BG16" s="16">
        <f>IF(AND(YEAR(MaySun1+25)=$A$1,MONTH(MaySun1+25)=5),MaySun1+25, "")</f>
        <v>41053</v>
      </c>
      <c r="BH16" s="16">
        <f>IF(AND(YEAR(MaySun1+26)=$A$1,MONTH(MaySun1+26)=5),MaySun1+26, "")</f>
        <v>41054</v>
      </c>
      <c r="BI16" s="16">
        <f>IF(AND(YEAR(MaySun1+27)=$A$1,MONTH(MaySun1+27)=5),MaySun1+27, "")</f>
        <v>41055</v>
      </c>
      <c r="BJ16" s="17"/>
      <c r="BK16" s="17"/>
      <c r="BM16" s="16">
        <f>IF(AND(YEAR(AugSun1+21)=$A$1,MONTH(AugSun1+21)=8),AugSun1+21, "")</f>
        <v>41140</v>
      </c>
      <c r="BN16" s="16">
        <f>IF(AND(YEAR(AugSun1+22)=$A$1,MONTH(AugSun1+22)=8),AugSun1+22, "")</f>
        <v>41141</v>
      </c>
      <c r="BO16" s="16">
        <f>IF(AND(YEAR(AugSun1+23)=$A$1,MONTH(AugSun1+23)=8),AugSun1+23, "")</f>
        <v>41142</v>
      </c>
      <c r="BP16" s="16">
        <f>IF(AND(YEAR(AugSun1+24)=$A$1,MONTH(AugSun1+24)=8),AugSun1+24, "")</f>
        <v>41143</v>
      </c>
      <c r="BQ16" s="16">
        <f>IF(AND(YEAR(AugSun1+25)=$A$1,MONTH(AugSun1+25)=8),AugSun1+25, "")</f>
        <v>41144</v>
      </c>
      <c r="BR16" s="16">
        <f>IF(AND(YEAR(AugSun1+26)=$A$1,MONTH(AugSun1+26)=8),AugSun1+26, "")</f>
        <v>41145</v>
      </c>
      <c r="BS16" s="16">
        <f>IF(AND(YEAR(AugSun1+27)=$A$1,MONTH(AugSun1+27)=8),AugSun1+27, "")</f>
        <v>41146</v>
      </c>
      <c r="BT16" s="17"/>
      <c r="BU16" s="17"/>
      <c r="BW16" s="16">
        <f>IF(AND(YEAR(NovSun1+21)=$A$1,MONTH(NovSun1+21)=11),NovSun1+21, "")</f>
        <v>41231</v>
      </c>
      <c r="BX16" s="16">
        <f>IF(AND(YEAR(NovSun1+22)=$A$1,MONTH(NovSun1+22)=11),NovSun1+22, "")</f>
        <v>41232</v>
      </c>
      <c r="BY16" s="16">
        <f>IF(AND(YEAR(NovSun1+23)=$A$1,MONTH(NovSun1+23)=11),NovSun1+23, "")</f>
        <v>41233</v>
      </c>
      <c r="BZ16" s="16">
        <f>IF(AND(YEAR(NovSun1+24)=$A$1,MONTH(NovSun1+24)=11),NovSun1+24, "")</f>
        <v>41234</v>
      </c>
      <c r="CA16" s="16">
        <f>IF(AND(YEAR(NovSun1+25)=$A$1,MONTH(NovSun1+25)=11),NovSun1+25, "")</f>
        <v>41235</v>
      </c>
      <c r="CB16" s="16">
        <f>IF(AND(YEAR(NovSun1+26)=$A$1,MONTH(NovSun1+26)=11),NovSun1+26, "")</f>
        <v>41236</v>
      </c>
      <c r="CC16" s="16">
        <f>IF(AND(YEAR(NovSun1+27)=$A$1,MONTH(NovSun1+27)=11),NovSun1+27, "")</f>
        <v>41237</v>
      </c>
      <c r="CD16" s="17"/>
      <c r="CE16" s="17"/>
    </row>
    <row r="17" spans="1:83" s="13" customFormat="1" ht="45" customHeight="1">
      <c r="C17" s="14">
        <f>IF(AND(YEAR(FebSun1+28)=$A$1,MONTH(FebSun1+28)=2),FebSun1+28, "")</f>
        <v>40965</v>
      </c>
      <c r="D17" s="14">
        <f>IF(AND(YEAR(FebSun1+29)=$A$1,MONTH(FebSun1+29)=2),FebSun1+29, "")</f>
        <v>40966</v>
      </c>
      <c r="E17" s="14">
        <f>IF(AND(YEAR(FebSun1+30)=$A$1,MONTH(FebSun1+30)=2),FebSun1+30, "")</f>
        <v>40967</v>
      </c>
      <c r="F17" s="14">
        <f>IF(AND(YEAR(FebSun1+31)=$A$1,MONTH(FebSun1+31)=2),FebSun1+31, "")</f>
        <v>40968</v>
      </c>
      <c r="G17" s="14" t="str">
        <f>IF(AND(YEAR(FebSun1+32)=$A$1,MONTH(FebSun1+32)=2),FebSun1+32, "")</f>
        <v/>
      </c>
      <c r="H17" s="14" t="str">
        <f>IF(AND(YEAR(FebSun1+33)=$A$1,MONTH(FebSun1+33)=2),FebSun1+33, "")</f>
        <v/>
      </c>
      <c r="I17" s="14" t="str">
        <f>IF(AND(YEAR(FebSun1+34)=$A$1,MONTH(FebSun1+34)=2),FebSun1+34, "")</f>
        <v/>
      </c>
      <c r="J17" s="15"/>
      <c r="K17" s="15"/>
      <c r="M17" s="14">
        <f>IF(AND(YEAR(MaySun1+28)=$A$1,MONTH(MaySun1+28)=5),MaySun1+28, "")</f>
        <v>41056</v>
      </c>
      <c r="N17" s="14">
        <f>IF(AND(YEAR(MaySun1+29)=$A$1,MONTH(MaySun1+29)=5),MaySun1+29, "")</f>
        <v>41057</v>
      </c>
      <c r="O17" s="14">
        <f>IF(AND(YEAR(MaySun1+30)=$A$1,MONTH(MaySun1+30)=5),MaySun1+30, "")</f>
        <v>41058</v>
      </c>
      <c r="P17" s="14">
        <f>IF(AND(YEAR(MaySun1+31)=$A$1,MONTH(MaySun1+31)=5),MaySun1+31, "")</f>
        <v>41059</v>
      </c>
      <c r="Q17" s="14">
        <f>IF(AND(YEAR(MaySun1+32)=$A$1,MONTH(MaySun1+32)=5),MaySun1+32, "")</f>
        <v>41060</v>
      </c>
      <c r="R17" s="14" t="str">
        <f>IF(AND(YEAR(MaySun1+33)=$A$1,MONTH(MaySun1+33)=5),MaySun1+33, "")</f>
        <v/>
      </c>
      <c r="S17" s="14" t="str">
        <f>IF(AND(YEAR(MaySun1+34)=$A$1,MONTH(MaySun1+34)=5),MaySun1+34, "")</f>
        <v/>
      </c>
      <c r="T17" s="15"/>
      <c r="U17" s="15"/>
      <c r="W17" s="14">
        <f>IF(AND(YEAR(AugSun1+28)=$A$1,MONTH(AugSun1+28)=8),AugSun1+28, "")</f>
        <v>41147</v>
      </c>
      <c r="X17" s="14">
        <f>IF(AND(YEAR(AugSun1+29)=$A$1,MONTH(AugSun1+29)=8),AugSun1+29, "")</f>
        <v>41148</v>
      </c>
      <c r="Y17" s="14">
        <f>IF(AND(YEAR(AugSun1+30)=$A$1,MONTH(AugSun1+30)=8),AugSun1+30, "")</f>
        <v>41149</v>
      </c>
      <c r="Z17" s="14">
        <f>IF(AND(YEAR(AugSun1+31)=$A$1,MONTH(AugSun1+31)=8),AugSun1+31, "")</f>
        <v>41150</v>
      </c>
      <c r="AA17" s="14">
        <f>IF(AND(YEAR(AugSun1+32)=$A$1,MONTH(AugSun1+32)=8),AugSun1+32, "")</f>
        <v>41151</v>
      </c>
      <c r="AB17" s="14">
        <f>IF(AND(YEAR(AugSun1+33)=$A$1,MONTH(AugSun1+33)=8),AugSun1+33, "")</f>
        <v>41152</v>
      </c>
      <c r="AC17" s="14" t="str">
        <f>IF(AND(YEAR(AugSun1+34)=$A$1,MONTH(AugSun1+34)=8),AugSun1+34, "")</f>
        <v/>
      </c>
      <c r="AD17" s="15"/>
      <c r="AE17" s="15"/>
      <c r="AG17" s="14">
        <f>IF(AND(YEAR(NovSun1+28)=$A$1,MONTH(NovSun1+28)=11),NovSun1+28, "")</f>
        <v>41238</v>
      </c>
      <c r="AH17" s="14">
        <f>IF(AND(YEAR(NovSun1+29)=$A$1,MONTH(NovSun1+29)=11),NovSun1+29, "")</f>
        <v>41239</v>
      </c>
      <c r="AI17" s="14">
        <f>IF(AND(YEAR(NovSun1+30)=$A$1,MONTH(NovSun1+30)=11),NovSun1+30, "")</f>
        <v>41240</v>
      </c>
      <c r="AJ17" s="14">
        <f>IF(AND(YEAR(NovSun1+31)=$A$1,MONTH(NovSun1+31)=11),NovSun1+31, "")</f>
        <v>41241</v>
      </c>
      <c r="AK17" s="14">
        <f>IF(AND(YEAR(NovSun1+32)=$A$1,MONTH(NovSun1+32)=11),NovSun1+32, "")</f>
        <v>41242</v>
      </c>
      <c r="AL17" s="14">
        <f>IF(AND(YEAR(NovSun1+33)=$A$1,MONTH(NovSun1+33)=11),NovSun1+33, "")</f>
        <v>41243</v>
      </c>
      <c r="AM17" s="14" t="str">
        <f>IF(AND(YEAR(NovSun1+34)=$A$1,MONTH(NovSun1+34)=11),NovSun1+34, "")</f>
        <v/>
      </c>
      <c r="AN17" s="15"/>
      <c r="AO17" s="15"/>
      <c r="AS17" s="14">
        <f>IF(AND(YEAR(FebSun1+28)=$A$1,MONTH(FebSun1+28)=2),FebSun1+28, "")</f>
        <v>40965</v>
      </c>
      <c r="AT17" s="14">
        <f>IF(AND(YEAR(FebSun1+29)=$A$1,MONTH(FebSun1+29)=2),FebSun1+29, "")</f>
        <v>40966</v>
      </c>
      <c r="AU17" s="14">
        <f>IF(AND(YEAR(FebSun1+30)=$A$1,MONTH(FebSun1+30)=2),FebSun1+30, "")</f>
        <v>40967</v>
      </c>
      <c r="AV17" s="14">
        <f>IF(AND(YEAR(FebSun1+31)=$A$1,MONTH(FebSun1+31)=2),FebSun1+31, "")</f>
        <v>40968</v>
      </c>
      <c r="AW17" s="14" t="str">
        <f>IF(AND(YEAR(FebSun1+32)=$A$1,MONTH(FebSun1+32)=2),FebSun1+32, "")</f>
        <v/>
      </c>
      <c r="AX17" s="14" t="str">
        <f>IF(AND(YEAR(FebSun1+33)=$A$1,MONTH(FebSun1+33)=2),FebSun1+33, "")</f>
        <v/>
      </c>
      <c r="AY17" s="14" t="str">
        <f>IF(AND(YEAR(FebSun1+34)=$A$1,MONTH(FebSun1+34)=2),FebSun1+34, "")</f>
        <v/>
      </c>
      <c r="AZ17" s="15"/>
      <c r="BA17" s="15"/>
      <c r="BC17" s="14">
        <f>IF(AND(YEAR(MaySun1+28)=$A$1,MONTH(MaySun1+28)=5),MaySun1+28, "")</f>
        <v>41056</v>
      </c>
      <c r="BD17" s="14">
        <f>IF(AND(YEAR(MaySun1+29)=$A$1,MONTH(MaySun1+29)=5),MaySun1+29, "")</f>
        <v>41057</v>
      </c>
      <c r="BE17" s="14">
        <f>IF(AND(YEAR(MaySun1+30)=$A$1,MONTH(MaySun1+30)=5),MaySun1+30, "")</f>
        <v>41058</v>
      </c>
      <c r="BF17" s="14">
        <f>IF(AND(YEAR(MaySun1+31)=$A$1,MONTH(MaySun1+31)=5),MaySun1+31, "")</f>
        <v>41059</v>
      </c>
      <c r="BG17" s="14">
        <f>IF(AND(YEAR(MaySun1+32)=$A$1,MONTH(MaySun1+32)=5),MaySun1+32, "")</f>
        <v>41060</v>
      </c>
      <c r="BH17" s="14" t="str">
        <f>IF(AND(YEAR(MaySun1+33)=$A$1,MONTH(MaySun1+33)=5),MaySun1+33, "")</f>
        <v/>
      </c>
      <c r="BI17" s="14" t="str">
        <f>IF(AND(YEAR(MaySun1+34)=$A$1,MONTH(MaySun1+34)=5),MaySun1+34, "")</f>
        <v/>
      </c>
      <c r="BJ17" s="15"/>
      <c r="BK17" s="15"/>
      <c r="BM17" s="14">
        <f>IF(AND(YEAR(AugSun1+28)=$A$1,MONTH(AugSun1+28)=8),AugSun1+28, "")</f>
        <v>41147</v>
      </c>
      <c r="BN17" s="14">
        <f>IF(AND(YEAR(AugSun1+29)=$A$1,MONTH(AugSun1+29)=8),AugSun1+29, "")</f>
        <v>41148</v>
      </c>
      <c r="BO17" s="14">
        <f>IF(AND(YEAR(AugSun1+30)=$A$1,MONTH(AugSun1+30)=8),AugSun1+30, "")</f>
        <v>41149</v>
      </c>
      <c r="BP17" s="14">
        <f>IF(AND(YEAR(AugSun1+31)=$A$1,MONTH(AugSun1+31)=8),AugSun1+31, "")</f>
        <v>41150</v>
      </c>
      <c r="BQ17" s="14">
        <f>IF(AND(YEAR(AugSun1+32)=$A$1,MONTH(AugSun1+32)=8),AugSun1+32, "")</f>
        <v>41151</v>
      </c>
      <c r="BR17" s="14">
        <f>IF(AND(YEAR(AugSun1+33)=$A$1,MONTH(AugSun1+33)=8),AugSun1+33, "")</f>
        <v>41152</v>
      </c>
      <c r="BS17" s="14" t="str">
        <f>IF(AND(YEAR(AugSun1+34)=$A$1,MONTH(AugSun1+34)=8),AugSun1+34, "")</f>
        <v/>
      </c>
      <c r="BT17" s="15"/>
      <c r="BU17" s="15"/>
      <c r="BW17" s="14">
        <f>IF(AND(YEAR(NovSun1+28)=$A$1,MONTH(NovSun1+28)=11),NovSun1+28, "")</f>
        <v>41238</v>
      </c>
      <c r="BX17" s="14">
        <f>IF(AND(YEAR(NovSun1+29)=$A$1,MONTH(NovSun1+29)=11),NovSun1+29, "")</f>
        <v>41239</v>
      </c>
      <c r="BY17" s="14">
        <f>IF(AND(YEAR(NovSun1+30)=$A$1,MONTH(NovSun1+30)=11),NovSun1+30, "")</f>
        <v>41240</v>
      </c>
      <c r="BZ17" s="14">
        <f>IF(AND(YEAR(NovSun1+31)=$A$1,MONTH(NovSun1+31)=11),NovSun1+31, "")</f>
        <v>41241</v>
      </c>
      <c r="CA17" s="14">
        <f>IF(AND(YEAR(NovSun1+32)=$A$1,MONTH(NovSun1+32)=11),NovSun1+32, "")</f>
        <v>41242</v>
      </c>
      <c r="CB17" s="14">
        <f>IF(AND(YEAR(NovSun1+33)=$A$1,MONTH(NovSun1+33)=11),NovSun1+33, "")</f>
        <v>41243</v>
      </c>
      <c r="CC17" s="14" t="str">
        <f>IF(AND(YEAR(NovSun1+34)=$A$1,MONTH(NovSun1+34)=11),NovSun1+34, "")</f>
        <v/>
      </c>
      <c r="CD17" s="15"/>
      <c r="CE17" s="15"/>
    </row>
    <row r="18" spans="1:83" ht="45" customHeight="1">
      <c r="C18" s="7"/>
      <c r="D18" s="7"/>
      <c r="E18" s="7"/>
      <c r="F18" s="7"/>
      <c r="G18" s="7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  <c r="S18" s="7"/>
      <c r="T18" s="7"/>
      <c r="U18" s="7"/>
      <c r="V18" s="8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7"/>
      <c r="AH18" s="7"/>
      <c r="AI18" s="7"/>
      <c r="AJ18" s="7"/>
      <c r="AK18" s="7"/>
      <c r="AL18" s="7"/>
      <c r="AM18" s="7"/>
      <c r="AN18" s="7"/>
      <c r="AO18" s="7"/>
      <c r="AS18" s="7"/>
      <c r="AT18" s="7"/>
      <c r="AU18" s="7"/>
      <c r="AV18" s="7"/>
      <c r="AW18" s="7"/>
      <c r="AX18" s="7"/>
      <c r="AY18" s="7"/>
      <c r="AZ18" s="7"/>
      <c r="BA18" s="7"/>
      <c r="BB18" s="8"/>
      <c r="BC18" s="7"/>
      <c r="BD18" s="7"/>
      <c r="BE18" s="7"/>
      <c r="BF18" s="7"/>
      <c r="BG18" s="7"/>
      <c r="BH18" s="7"/>
      <c r="BI18" s="7"/>
      <c r="BJ18" s="7"/>
      <c r="BK18" s="7"/>
      <c r="BL18" s="8"/>
      <c r="BM18" s="7"/>
      <c r="BN18" s="7"/>
      <c r="BO18" s="7"/>
      <c r="BP18" s="7"/>
      <c r="BQ18" s="7"/>
      <c r="BR18" s="7"/>
      <c r="BS18" s="7"/>
      <c r="BT18" s="7"/>
      <c r="BU18" s="7"/>
      <c r="BV18" s="8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45" customHeight="1">
      <c r="B19" s="3"/>
      <c r="C19" s="6"/>
      <c r="D19" s="6"/>
      <c r="E19" s="6"/>
      <c r="F19" s="6"/>
      <c r="G19" s="6"/>
      <c r="H19" s="6"/>
      <c r="I19" s="6"/>
      <c r="J19" s="6"/>
      <c r="K19" s="6"/>
      <c r="L19" s="3"/>
      <c r="M19" s="6"/>
      <c r="N19" s="6"/>
      <c r="O19" s="6"/>
      <c r="P19" s="6"/>
      <c r="Q19" s="6"/>
      <c r="R19" s="6"/>
      <c r="S19" s="6"/>
      <c r="T19" s="6"/>
      <c r="U19" s="6"/>
      <c r="V19" s="3"/>
      <c r="W19" s="6"/>
      <c r="X19" s="6"/>
      <c r="Y19" s="6"/>
      <c r="Z19" s="6"/>
      <c r="AA19" s="6"/>
      <c r="AB19" s="6"/>
      <c r="AC19" s="6"/>
      <c r="AD19" s="6"/>
      <c r="AE19" s="6"/>
      <c r="AF19" s="3"/>
      <c r="AG19" s="6"/>
      <c r="AH19" s="6"/>
      <c r="AI19" s="6"/>
      <c r="AJ19" s="6"/>
      <c r="AK19" s="6"/>
      <c r="AL19" s="6"/>
      <c r="AM19" s="6"/>
      <c r="AN19" s="6"/>
      <c r="AO19" s="6"/>
      <c r="AP19" s="3"/>
      <c r="AR19" s="3"/>
      <c r="AS19" s="6"/>
      <c r="AT19" s="6"/>
      <c r="AU19" s="6"/>
      <c r="AV19" s="6"/>
      <c r="AW19" s="6"/>
      <c r="AX19" s="6"/>
      <c r="AY19" s="6"/>
      <c r="AZ19" s="6"/>
      <c r="BA19" s="6"/>
      <c r="BB19" s="3"/>
      <c r="BC19" s="6"/>
      <c r="BD19" s="6"/>
      <c r="BE19" s="6"/>
      <c r="BF19" s="6"/>
      <c r="BG19" s="6"/>
      <c r="BH19" s="6"/>
      <c r="BI19" s="6"/>
      <c r="BJ19" s="6"/>
      <c r="BK19" s="6"/>
      <c r="BL19" s="3"/>
      <c r="BM19" s="6"/>
      <c r="BN19" s="6"/>
      <c r="BO19" s="6"/>
      <c r="BP19" s="6"/>
      <c r="BQ19" s="6"/>
      <c r="BR19" s="6"/>
      <c r="BS19" s="6"/>
      <c r="BT19" s="6"/>
      <c r="BU19" s="6"/>
      <c r="BV19" s="3"/>
      <c r="BW19" s="6"/>
      <c r="BX19" s="6"/>
      <c r="BY19" s="6"/>
      <c r="BZ19" s="6"/>
      <c r="CA19" s="6"/>
      <c r="CB19" s="6"/>
      <c r="CC19" s="6"/>
      <c r="CD19" s="6"/>
      <c r="CE19" s="6"/>
    </row>
    <row r="20" spans="1:83" s="18" customFormat="1" ht="45" customHeight="1">
      <c r="C20" s="36" t="s">
        <v>7</v>
      </c>
      <c r="D20" s="37"/>
      <c r="E20" s="37"/>
      <c r="F20" s="37"/>
      <c r="G20" s="37"/>
      <c r="H20" s="37"/>
      <c r="I20" s="37"/>
      <c r="J20" s="38"/>
      <c r="K20" s="39"/>
      <c r="M20" s="40" t="s">
        <v>10</v>
      </c>
      <c r="N20" s="41"/>
      <c r="O20" s="41"/>
      <c r="P20" s="41"/>
      <c r="Q20" s="41"/>
      <c r="R20" s="41"/>
      <c r="S20" s="41"/>
      <c r="T20" s="42"/>
      <c r="U20" s="42"/>
      <c r="W20" s="49" t="s">
        <v>12</v>
      </c>
      <c r="X20" s="50"/>
      <c r="Y20" s="50"/>
      <c r="Z20" s="50"/>
      <c r="AA20" s="50"/>
      <c r="AB20" s="50"/>
      <c r="AC20" s="50"/>
      <c r="AD20" s="50"/>
      <c r="AE20" s="50"/>
      <c r="AG20" s="49" t="s">
        <v>16</v>
      </c>
      <c r="AH20" s="50"/>
      <c r="AI20" s="50"/>
      <c r="AJ20" s="50"/>
      <c r="AK20" s="50"/>
      <c r="AL20" s="50"/>
      <c r="AM20" s="50"/>
      <c r="AN20" s="50"/>
      <c r="AO20" s="50"/>
      <c r="AS20" s="36" t="s">
        <v>7</v>
      </c>
      <c r="AT20" s="37"/>
      <c r="AU20" s="37"/>
      <c r="AV20" s="37"/>
      <c r="AW20" s="37"/>
      <c r="AX20" s="37"/>
      <c r="AY20" s="37"/>
      <c r="AZ20" s="38"/>
      <c r="BA20" s="39"/>
      <c r="BC20" s="40" t="s">
        <v>10</v>
      </c>
      <c r="BD20" s="41"/>
      <c r="BE20" s="41"/>
      <c r="BF20" s="41"/>
      <c r="BG20" s="41"/>
      <c r="BH20" s="41"/>
      <c r="BI20" s="41"/>
      <c r="BJ20" s="42"/>
      <c r="BK20" s="42"/>
      <c r="BM20" s="49" t="s">
        <v>12</v>
      </c>
      <c r="BN20" s="50"/>
      <c r="BO20" s="50"/>
      <c r="BP20" s="50"/>
      <c r="BQ20" s="50"/>
      <c r="BR20" s="50"/>
      <c r="BS20" s="50"/>
      <c r="BT20" s="50"/>
      <c r="BU20" s="50"/>
      <c r="BW20" s="49" t="s">
        <v>16</v>
      </c>
      <c r="BX20" s="50"/>
      <c r="BY20" s="50"/>
      <c r="BZ20" s="50"/>
      <c r="CA20" s="50"/>
      <c r="CB20" s="50"/>
      <c r="CC20" s="50"/>
      <c r="CD20" s="50"/>
      <c r="CE20" s="50"/>
    </row>
    <row r="21" spans="1:83" s="10" customFormat="1" ht="45" customHeight="1">
      <c r="B21" s="11"/>
      <c r="C21" s="12" t="s">
        <v>0</v>
      </c>
      <c r="D21" s="12" t="s">
        <v>1</v>
      </c>
      <c r="E21" s="12" t="s">
        <v>2</v>
      </c>
      <c r="F21" s="12" t="s">
        <v>3</v>
      </c>
      <c r="G21" s="12" t="s">
        <v>2</v>
      </c>
      <c r="H21" s="12" t="s">
        <v>4</v>
      </c>
      <c r="I21" s="12" t="s">
        <v>0</v>
      </c>
      <c r="J21" s="12" t="s">
        <v>17</v>
      </c>
      <c r="K21" s="12" t="s">
        <v>18</v>
      </c>
      <c r="M21" s="12" t="s">
        <v>0</v>
      </c>
      <c r="N21" s="12" t="s">
        <v>1</v>
      </c>
      <c r="O21" s="12" t="s">
        <v>2</v>
      </c>
      <c r="P21" s="12" t="s">
        <v>3</v>
      </c>
      <c r="Q21" s="12" t="s">
        <v>2</v>
      </c>
      <c r="R21" s="12" t="s">
        <v>4</v>
      </c>
      <c r="S21" s="12" t="s">
        <v>0</v>
      </c>
      <c r="T21" s="12" t="s">
        <v>17</v>
      </c>
      <c r="U21" s="12" t="s">
        <v>18</v>
      </c>
      <c r="W21" s="12" t="s">
        <v>0</v>
      </c>
      <c r="X21" s="12" t="s">
        <v>1</v>
      </c>
      <c r="Y21" s="12" t="s">
        <v>2</v>
      </c>
      <c r="Z21" s="12" t="s">
        <v>3</v>
      </c>
      <c r="AA21" s="12" t="s">
        <v>2</v>
      </c>
      <c r="AB21" s="12" t="s">
        <v>4</v>
      </c>
      <c r="AC21" s="12" t="s">
        <v>0</v>
      </c>
      <c r="AD21" s="12" t="s">
        <v>17</v>
      </c>
      <c r="AE21" s="12" t="s">
        <v>18</v>
      </c>
      <c r="AG21" s="12" t="s">
        <v>0</v>
      </c>
      <c r="AH21" s="12" t="s">
        <v>1</v>
      </c>
      <c r="AI21" s="12" t="s">
        <v>2</v>
      </c>
      <c r="AJ21" s="12" t="s">
        <v>3</v>
      </c>
      <c r="AK21" s="12" t="s">
        <v>2</v>
      </c>
      <c r="AL21" s="12" t="s">
        <v>4</v>
      </c>
      <c r="AM21" s="12" t="s">
        <v>0</v>
      </c>
      <c r="AN21" s="12" t="s">
        <v>17</v>
      </c>
      <c r="AO21" s="12" t="s">
        <v>18</v>
      </c>
      <c r="AR21" s="11"/>
      <c r="AS21" s="12" t="s">
        <v>0</v>
      </c>
      <c r="AT21" s="12" t="s">
        <v>1</v>
      </c>
      <c r="AU21" s="12" t="s">
        <v>2</v>
      </c>
      <c r="AV21" s="12" t="s">
        <v>3</v>
      </c>
      <c r="AW21" s="12" t="s">
        <v>2</v>
      </c>
      <c r="AX21" s="12" t="s">
        <v>4</v>
      </c>
      <c r="AY21" s="12" t="s">
        <v>0</v>
      </c>
      <c r="AZ21" s="12" t="s">
        <v>17</v>
      </c>
      <c r="BA21" s="12" t="s">
        <v>18</v>
      </c>
      <c r="BC21" s="12" t="s">
        <v>0</v>
      </c>
      <c r="BD21" s="12" t="s">
        <v>1</v>
      </c>
      <c r="BE21" s="12" t="s">
        <v>2</v>
      </c>
      <c r="BF21" s="12" t="s">
        <v>3</v>
      </c>
      <c r="BG21" s="12" t="s">
        <v>2</v>
      </c>
      <c r="BH21" s="12" t="s">
        <v>4</v>
      </c>
      <c r="BI21" s="12" t="s">
        <v>0</v>
      </c>
      <c r="BJ21" s="12" t="s">
        <v>17</v>
      </c>
      <c r="BK21" s="12" t="s">
        <v>18</v>
      </c>
      <c r="BM21" s="12" t="s">
        <v>0</v>
      </c>
      <c r="BN21" s="12" t="s">
        <v>1</v>
      </c>
      <c r="BO21" s="12" t="s">
        <v>2</v>
      </c>
      <c r="BP21" s="12" t="s">
        <v>3</v>
      </c>
      <c r="BQ21" s="12" t="s">
        <v>2</v>
      </c>
      <c r="BR21" s="12" t="s">
        <v>4</v>
      </c>
      <c r="BS21" s="12" t="s">
        <v>0</v>
      </c>
      <c r="BT21" s="12" t="s">
        <v>17</v>
      </c>
      <c r="BU21" s="12" t="s">
        <v>18</v>
      </c>
      <c r="BW21" s="12" t="s">
        <v>0</v>
      </c>
      <c r="BX21" s="12" t="s">
        <v>1</v>
      </c>
      <c r="BY21" s="12" t="s">
        <v>2</v>
      </c>
      <c r="BZ21" s="12" t="s">
        <v>3</v>
      </c>
      <c r="CA21" s="12" t="s">
        <v>2</v>
      </c>
      <c r="CB21" s="12" t="s">
        <v>4</v>
      </c>
      <c r="CC21" s="12" t="s">
        <v>0</v>
      </c>
      <c r="CD21" s="12" t="s">
        <v>17</v>
      </c>
      <c r="CE21" s="12" t="s">
        <v>18</v>
      </c>
    </row>
    <row r="22" spans="1:83" s="13" customFormat="1" ht="45" customHeight="1">
      <c r="C22" s="14" t="str">
        <f>IF(AND(YEAR(MarSun1)=$A$1,MONTH(MarSun1)=3),MarSun1, "")</f>
        <v/>
      </c>
      <c r="D22" s="14" t="str">
        <f>IF(AND(YEAR(MarSun1+1)=$A$1,MONTH(MarSun1+1)=3),MarSun1+1, "")</f>
        <v/>
      </c>
      <c r="E22" s="14" t="str">
        <f>IF(AND(YEAR(MarSun1+2)=$A$1,MONTH(MarSun1+2)=3),MarSun1+2, "")</f>
        <v/>
      </c>
      <c r="F22" s="14" t="str">
        <f>IF(AND(YEAR(MarSun1+3)=$A$1,MONTH(MarSun1+3)=3),MarSun1+3, "")</f>
        <v/>
      </c>
      <c r="G22" s="14">
        <f>IF(AND(YEAR(MarSun1+4)=$A$1,MONTH(MarSun1+4)=3),MarSun1+4, "")</f>
        <v>40969</v>
      </c>
      <c r="H22" s="14">
        <f>IF(AND(YEAR(MarSun1+5)=$A$1,MONTH(MarSun1+5)=3),MarSun1+5, "")</f>
        <v>40970</v>
      </c>
      <c r="I22" s="14">
        <f>IF(AND(YEAR(MarSun1+6)=$A$1,MONTH(MarSun1+6)=3),MarSun1+6, "")</f>
        <v>40971</v>
      </c>
      <c r="J22" s="15"/>
      <c r="K22" s="15"/>
      <c r="M22" s="14" t="str">
        <f>IF(AND(YEAR(JunSun1)=$A$1,MONTH(JunSun1)=6),JunSun1, "")</f>
        <v/>
      </c>
      <c r="N22" s="14" t="str">
        <f>IF(AND(YEAR(JunSun1+1)=$A$1,MONTH(JunSun1+1)=6),JunSun1+1, "")</f>
        <v/>
      </c>
      <c r="O22" s="14" t="str">
        <f>IF(AND(YEAR(JunSun1+2)=$A$1,MONTH(JunSun1+2)=6),JunSun1+2, "")</f>
        <v/>
      </c>
      <c r="P22" s="14" t="str">
        <f>IF(AND(YEAR(JunSun1+3)=$A$1,MONTH(JunSun1+3)=6),JunSun1+3, "")</f>
        <v/>
      </c>
      <c r="Q22" s="14" t="str">
        <f>IF(AND(YEAR(JunSun1+4)=$A$1,MONTH(JunSun1+4)=6),JunSun1+4, "")</f>
        <v/>
      </c>
      <c r="R22" s="14">
        <f>IF(AND(YEAR(JunSun1+5)=$A$1,MONTH(JunSun1+5)=6),JunSun1+5, "")</f>
        <v>41061</v>
      </c>
      <c r="S22" s="14">
        <f>IF(AND(YEAR(JunSun1+6)=$A$1,MONTH(JunSun1+6)=6),JunSun1+6, "")</f>
        <v>41062</v>
      </c>
      <c r="T22" s="15"/>
      <c r="U22" s="15"/>
      <c r="W22" s="14" t="str">
        <f>IF(AND(YEAR(SepSun1)=$A$1,MONTH(SepSun1)=9),SepSun1, "")</f>
        <v/>
      </c>
      <c r="X22" s="14" t="str">
        <f>IF(AND(YEAR(SepSun1+1)=$A$1,MONTH(SepSun1+1)=9),SepSun1+1, "")</f>
        <v/>
      </c>
      <c r="Y22" s="14" t="str">
        <f>IF(AND(YEAR(SepSun1+2)=$A$1,MONTH(SepSun1+2)=9),SepSun1+2, "")</f>
        <v/>
      </c>
      <c r="Z22" s="14" t="str">
        <f>IF(AND(YEAR(SepSun1+3)=$A$1,MONTH(SepSun1+3)=9),SepSun1+3, "")</f>
        <v/>
      </c>
      <c r="AA22" s="14" t="str">
        <f>IF(AND(YEAR(SepSun1+4)=$A$1,MONTH(SepSun1+4)=9),SepSun1+4, "")</f>
        <v/>
      </c>
      <c r="AB22" s="14" t="str">
        <f>IF(AND(YEAR(SepSun1+5)=$A$1,MONTH(SepSun1+5)=9),SepSun1+5, "")</f>
        <v/>
      </c>
      <c r="AC22" s="14">
        <f>IF(AND(YEAR(SepSun1+6)=$A$1,MONTH(SepSun1+6)=9),SepSun1+6, "")</f>
        <v>41153</v>
      </c>
      <c r="AD22" s="15"/>
      <c r="AE22" s="15"/>
      <c r="AG22" s="14" t="str">
        <f>IF(AND(YEAR(DecSun1)=$A$1,MONTH(DecSun1)=12),DecSun1, "")</f>
        <v/>
      </c>
      <c r="AH22" s="14" t="str">
        <f>IF(AND(YEAR(DecSun1+1)=$A$1,MONTH(DecSun1+1)=12),DecSun1+1, "")</f>
        <v/>
      </c>
      <c r="AI22" s="14" t="str">
        <f>IF(AND(YEAR(DecSun1+2)=$A$1,MONTH(DecSun1+2)=12),DecSun1+2, "")</f>
        <v/>
      </c>
      <c r="AJ22" s="14" t="str">
        <f>IF(AND(YEAR(DecSun1+3)=$A$1,MONTH(DecSun1+3)=12),DecSun1+3, "")</f>
        <v/>
      </c>
      <c r="AK22" s="14" t="str">
        <f>IF(AND(YEAR(DecSun1+4)=$A$1,MONTH(DecSun1+4)=12),DecSun1+4, "")</f>
        <v/>
      </c>
      <c r="AL22" s="14" t="str">
        <f>IF(AND(YEAR(DecSun1+5)=$A$1,MONTH(DecSun1+5)=12),DecSun1+5, "")</f>
        <v/>
      </c>
      <c r="AM22" s="14">
        <f>IF(AND(YEAR(DecSun1+6)=$A$1,MONTH(DecSun1+6)=12),DecSun1+6, "")</f>
        <v>41244</v>
      </c>
      <c r="AN22" s="15"/>
      <c r="AO22" s="15"/>
      <c r="AS22" s="14" t="str">
        <f>IF(AND(YEAR(MarSun1)=$A$1,MONTH(MarSun1)=3),MarSun1, "")</f>
        <v/>
      </c>
      <c r="AT22" s="14" t="str">
        <f>IF(AND(YEAR(MarSun1+1)=$A$1,MONTH(MarSun1+1)=3),MarSun1+1, "")</f>
        <v/>
      </c>
      <c r="AU22" s="14" t="str">
        <f>IF(AND(YEAR(MarSun1+2)=$A$1,MONTH(MarSun1+2)=3),MarSun1+2, "")</f>
        <v/>
      </c>
      <c r="AV22" s="14" t="str">
        <f>IF(AND(YEAR(MarSun1+3)=$A$1,MONTH(MarSun1+3)=3),MarSun1+3, "")</f>
        <v/>
      </c>
      <c r="AW22" s="14">
        <f>IF(AND(YEAR(MarSun1+4)=$A$1,MONTH(MarSun1+4)=3),MarSun1+4, "")</f>
        <v>40969</v>
      </c>
      <c r="AX22" s="14">
        <f>IF(AND(YEAR(MarSun1+5)=$A$1,MONTH(MarSun1+5)=3),MarSun1+5, "")</f>
        <v>40970</v>
      </c>
      <c r="AY22" s="14">
        <f>IF(AND(YEAR(MarSun1+6)=$A$1,MONTH(MarSun1+6)=3),MarSun1+6, "")</f>
        <v>40971</v>
      </c>
      <c r="AZ22" s="15"/>
      <c r="BA22" s="15"/>
      <c r="BC22" s="14" t="str">
        <f>IF(AND(YEAR(JunSun1)=$A$1,MONTH(JunSun1)=6),JunSun1, "")</f>
        <v/>
      </c>
      <c r="BD22" s="14" t="str">
        <f>IF(AND(YEAR(JunSun1+1)=$A$1,MONTH(JunSun1+1)=6),JunSun1+1, "")</f>
        <v/>
      </c>
      <c r="BE22" s="14" t="str">
        <f>IF(AND(YEAR(JunSun1+2)=$A$1,MONTH(JunSun1+2)=6),JunSun1+2, "")</f>
        <v/>
      </c>
      <c r="BF22" s="14" t="str">
        <f>IF(AND(YEAR(JunSun1+3)=$A$1,MONTH(JunSun1+3)=6),JunSun1+3, "")</f>
        <v/>
      </c>
      <c r="BG22" s="14" t="str">
        <f>IF(AND(YEAR(JunSun1+4)=$A$1,MONTH(JunSun1+4)=6),JunSun1+4, "")</f>
        <v/>
      </c>
      <c r="BH22" s="14">
        <f>IF(AND(YEAR(JunSun1+5)=$A$1,MONTH(JunSun1+5)=6),JunSun1+5, "")</f>
        <v>41061</v>
      </c>
      <c r="BI22" s="14">
        <f>IF(AND(YEAR(JunSun1+6)=$A$1,MONTH(JunSun1+6)=6),JunSun1+6, "")</f>
        <v>41062</v>
      </c>
      <c r="BJ22" s="15"/>
      <c r="BK22" s="15"/>
      <c r="BM22" s="14" t="str">
        <f>IF(AND(YEAR(SepSun1)=$A$1,MONTH(SepSun1)=9),SepSun1, "")</f>
        <v/>
      </c>
      <c r="BN22" s="14" t="str">
        <f>IF(AND(YEAR(SepSun1+1)=$A$1,MONTH(SepSun1+1)=9),SepSun1+1, "")</f>
        <v/>
      </c>
      <c r="BO22" s="14" t="str">
        <f>IF(AND(YEAR(SepSun1+2)=$A$1,MONTH(SepSun1+2)=9),SepSun1+2, "")</f>
        <v/>
      </c>
      <c r="BP22" s="14" t="str">
        <f>IF(AND(YEAR(SepSun1+3)=$A$1,MONTH(SepSun1+3)=9),SepSun1+3, "")</f>
        <v/>
      </c>
      <c r="BQ22" s="14" t="str">
        <f>IF(AND(YEAR(SepSun1+4)=$A$1,MONTH(SepSun1+4)=9),SepSun1+4, "")</f>
        <v/>
      </c>
      <c r="BR22" s="14" t="str">
        <f>IF(AND(YEAR(SepSun1+5)=$A$1,MONTH(SepSun1+5)=9),SepSun1+5, "")</f>
        <v/>
      </c>
      <c r="BS22" s="14">
        <f>IF(AND(YEAR(SepSun1+6)=$A$1,MONTH(SepSun1+6)=9),SepSun1+6, "")</f>
        <v>41153</v>
      </c>
      <c r="BT22" s="15"/>
      <c r="BU22" s="15"/>
      <c r="BW22" s="14" t="str">
        <f>IF(AND(YEAR(DecSun1)=$A$1,MONTH(DecSun1)=12),DecSun1, "")</f>
        <v/>
      </c>
      <c r="BX22" s="14" t="str">
        <f>IF(AND(YEAR(DecSun1+1)=$A$1,MONTH(DecSun1+1)=12),DecSun1+1, "")</f>
        <v/>
      </c>
      <c r="BY22" s="14" t="str">
        <f>IF(AND(YEAR(DecSun1+2)=$A$1,MONTH(DecSun1+2)=12),DecSun1+2, "")</f>
        <v/>
      </c>
      <c r="BZ22" s="14" t="str">
        <f>IF(AND(YEAR(DecSun1+3)=$A$1,MONTH(DecSun1+3)=12),DecSun1+3, "")</f>
        <v/>
      </c>
      <c r="CA22" s="14" t="str">
        <f>IF(AND(YEAR(DecSun1+4)=$A$1,MONTH(DecSun1+4)=12),DecSun1+4, "")</f>
        <v/>
      </c>
      <c r="CB22" s="14" t="str">
        <f>IF(AND(YEAR(DecSun1+5)=$A$1,MONTH(DecSun1+5)=12),DecSun1+5, "")</f>
        <v/>
      </c>
      <c r="CC22" s="14">
        <f>IF(AND(YEAR(DecSun1+6)=$A$1,MONTH(DecSun1+6)=12),DecSun1+6, "")</f>
        <v>41244</v>
      </c>
      <c r="CD22" s="15"/>
      <c r="CE22" s="15"/>
    </row>
    <row r="23" spans="1:83" s="13" customFormat="1" ht="45" customHeight="1">
      <c r="C23" s="16">
        <f>IF(AND(YEAR(MarSun1+7)=$A$1,MONTH(MarSun1+7)=3),MarSun1+7, "")</f>
        <v>40972</v>
      </c>
      <c r="D23" s="16">
        <f>IF(AND(YEAR(MarSun1+8)=$A$1,MONTH(MarSun1+8)=3),MarSun1+8, "")</f>
        <v>40973</v>
      </c>
      <c r="E23" s="16">
        <f>IF(AND(YEAR(MarSun1+9)=$A$1,MONTH(MarSun1+9)=3),MarSun1+9, "")</f>
        <v>40974</v>
      </c>
      <c r="F23" s="16">
        <f>IF(AND(YEAR(MarSun1+10)=$A$1,MONTH(MarSun1+10)=3),MarSun1+10, "")</f>
        <v>40975</v>
      </c>
      <c r="G23" s="16">
        <f>IF(AND(YEAR(MarSun1+11)=$A$1,MONTH(MarSun1+11)=3),MarSun1+11, "")</f>
        <v>40976</v>
      </c>
      <c r="H23" s="16">
        <f>IF(AND(YEAR(MarSun1+12)=$A$1,MONTH(MarSun1+12)=3),MarSun1+12, "")</f>
        <v>40977</v>
      </c>
      <c r="I23" s="16">
        <f>IF(AND(YEAR(MarSun1+13)=$A$1,MONTH(MarSun1+13)=3),MarSun1+13, "")</f>
        <v>40978</v>
      </c>
      <c r="J23" s="17"/>
      <c r="K23" s="17"/>
      <c r="M23" s="16">
        <f>IF(AND(YEAR(JunSun1+7)=$A$1,MONTH(JunSun1+7)=6),JunSun1+7, "")</f>
        <v>41063</v>
      </c>
      <c r="N23" s="16">
        <f>IF(AND(YEAR(JunSun1+8)=$A$1,MONTH(JunSun1+8)=6),JunSun1+8, "")</f>
        <v>41064</v>
      </c>
      <c r="O23" s="16">
        <f>IF(AND(YEAR(JunSun1+9)=$A$1,MONTH(JunSun1+9)=6),JunSun1+9, "")</f>
        <v>41065</v>
      </c>
      <c r="P23" s="16">
        <f>IF(AND(YEAR(JunSun1+10)=$A$1,MONTH(JunSun1+10)=6),JunSun1+10, "")</f>
        <v>41066</v>
      </c>
      <c r="Q23" s="16">
        <f>IF(AND(YEAR(JunSun1+11)=$A$1,MONTH(JunSun1+11)=6),JunSun1+11, "")</f>
        <v>41067</v>
      </c>
      <c r="R23" s="16">
        <f>IF(AND(YEAR(JunSun1+12)=$A$1,MONTH(JunSun1+12)=6),JunSun1+12, "")</f>
        <v>41068</v>
      </c>
      <c r="S23" s="16">
        <f>IF(AND(YEAR(JunSun1+13)=$A$1,MONTH(JunSun1+13)=6),JunSun1+13, "")</f>
        <v>41069</v>
      </c>
      <c r="T23" s="17"/>
      <c r="U23" s="17"/>
      <c r="W23" s="16">
        <f>IF(AND(YEAR(SepSun1+7)=$A$1,MONTH(SepSun1+7)=9),SepSun1+7, "")</f>
        <v>41154</v>
      </c>
      <c r="X23" s="16">
        <f>IF(AND(YEAR(SepSun1+8)=$A$1,MONTH(SepSun1+8)=9),SepSun1+8, "")</f>
        <v>41155</v>
      </c>
      <c r="Y23" s="16">
        <f>IF(AND(YEAR(SepSun1+9)=$A$1,MONTH(SepSun1+9)=9),SepSun1+9, "")</f>
        <v>41156</v>
      </c>
      <c r="Z23" s="16">
        <f>IF(AND(YEAR(SepSun1+10)=$A$1,MONTH(SepSun1+10)=9),SepSun1+10, "")</f>
        <v>41157</v>
      </c>
      <c r="AA23" s="16">
        <f>IF(AND(YEAR(SepSun1+11)=$A$1,MONTH(SepSun1+11)=9),SepSun1+11, "")</f>
        <v>41158</v>
      </c>
      <c r="AB23" s="16">
        <f>IF(AND(YEAR(SepSun1+12)=$A$1,MONTH(SepSun1+12)=9),SepSun1+12, "")</f>
        <v>41159</v>
      </c>
      <c r="AC23" s="16">
        <f>IF(AND(YEAR(SepSun1+13)=$A$1,MONTH(SepSun1+13)=9),SepSun1+13, "")</f>
        <v>41160</v>
      </c>
      <c r="AD23" s="17"/>
      <c r="AE23" s="17"/>
      <c r="AG23" s="16">
        <f>IF(AND(YEAR(DecSun1+7)=$A$1,MONTH(DecSun1+7)=12),DecSun1+7, "")</f>
        <v>41245</v>
      </c>
      <c r="AH23" s="16">
        <f>IF(AND(YEAR(DecSun1+8)=$A$1,MONTH(DecSun1+8)=12),DecSun1+8, "")</f>
        <v>41246</v>
      </c>
      <c r="AI23" s="16">
        <f>IF(AND(YEAR(DecSun1+9)=$A$1,MONTH(DecSun1+9)=12),DecSun1+9, "")</f>
        <v>41247</v>
      </c>
      <c r="AJ23" s="16">
        <f>IF(AND(YEAR(DecSun1+10)=$A$1,MONTH(DecSun1+10)=12),DecSun1+10, "")</f>
        <v>41248</v>
      </c>
      <c r="AK23" s="16">
        <f>IF(AND(YEAR(DecSun1+11)=$A$1,MONTH(DecSun1+11)=12),DecSun1+11, "")</f>
        <v>41249</v>
      </c>
      <c r="AL23" s="16">
        <f>IF(AND(YEAR(DecSun1+12)=$A$1,MONTH(DecSun1+12)=12),DecSun1+12, "")</f>
        <v>41250</v>
      </c>
      <c r="AM23" s="16">
        <f>IF(AND(YEAR(DecSun1+13)=$A$1,MONTH(DecSun1+13)=12),DecSun1+13, "")</f>
        <v>41251</v>
      </c>
      <c r="AN23" s="17"/>
      <c r="AO23" s="17"/>
      <c r="AS23" s="16">
        <f>IF(AND(YEAR(MarSun1+7)=$A$1,MONTH(MarSun1+7)=3),MarSun1+7, "")</f>
        <v>40972</v>
      </c>
      <c r="AT23" s="16">
        <f>IF(AND(YEAR(MarSun1+8)=$A$1,MONTH(MarSun1+8)=3),MarSun1+8, "")</f>
        <v>40973</v>
      </c>
      <c r="AU23" s="16">
        <f>IF(AND(YEAR(MarSun1+9)=$A$1,MONTH(MarSun1+9)=3),MarSun1+9, "")</f>
        <v>40974</v>
      </c>
      <c r="AV23" s="16">
        <f>IF(AND(YEAR(MarSun1+10)=$A$1,MONTH(MarSun1+10)=3),MarSun1+10, "")</f>
        <v>40975</v>
      </c>
      <c r="AW23" s="16">
        <f>IF(AND(YEAR(MarSun1+11)=$A$1,MONTH(MarSun1+11)=3),MarSun1+11, "")</f>
        <v>40976</v>
      </c>
      <c r="AX23" s="16">
        <f>IF(AND(YEAR(MarSun1+12)=$A$1,MONTH(MarSun1+12)=3),MarSun1+12, "")</f>
        <v>40977</v>
      </c>
      <c r="AY23" s="16">
        <f>IF(AND(YEAR(MarSun1+13)=$A$1,MONTH(MarSun1+13)=3),MarSun1+13, "")</f>
        <v>40978</v>
      </c>
      <c r="AZ23" s="17"/>
      <c r="BA23" s="17"/>
      <c r="BC23" s="16">
        <f>IF(AND(YEAR(JunSun1+7)=$A$1,MONTH(JunSun1+7)=6),JunSun1+7, "")</f>
        <v>41063</v>
      </c>
      <c r="BD23" s="16">
        <f>IF(AND(YEAR(JunSun1+8)=$A$1,MONTH(JunSun1+8)=6),JunSun1+8, "")</f>
        <v>41064</v>
      </c>
      <c r="BE23" s="16">
        <f>IF(AND(YEAR(JunSun1+9)=$A$1,MONTH(JunSun1+9)=6),JunSun1+9, "")</f>
        <v>41065</v>
      </c>
      <c r="BF23" s="16">
        <f>IF(AND(YEAR(JunSun1+10)=$A$1,MONTH(JunSun1+10)=6),JunSun1+10, "")</f>
        <v>41066</v>
      </c>
      <c r="BG23" s="16">
        <f>IF(AND(YEAR(JunSun1+11)=$A$1,MONTH(JunSun1+11)=6),JunSun1+11, "")</f>
        <v>41067</v>
      </c>
      <c r="BH23" s="16">
        <f>IF(AND(YEAR(JunSun1+12)=$A$1,MONTH(JunSun1+12)=6),JunSun1+12, "")</f>
        <v>41068</v>
      </c>
      <c r="BI23" s="16">
        <f>IF(AND(YEAR(JunSun1+13)=$A$1,MONTH(JunSun1+13)=6),JunSun1+13, "")</f>
        <v>41069</v>
      </c>
      <c r="BJ23" s="17"/>
      <c r="BK23" s="17"/>
      <c r="BM23" s="16">
        <f>IF(AND(YEAR(SepSun1+7)=$A$1,MONTH(SepSun1+7)=9),SepSun1+7, "")</f>
        <v>41154</v>
      </c>
      <c r="BN23" s="16">
        <f>IF(AND(YEAR(SepSun1+8)=$A$1,MONTH(SepSun1+8)=9),SepSun1+8, "")</f>
        <v>41155</v>
      </c>
      <c r="BO23" s="16">
        <f>IF(AND(YEAR(SepSun1+9)=$A$1,MONTH(SepSun1+9)=9),SepSun1+9, "")</f>
        <v>41156</v>
      </c>
      <c r="BP23" s="16">
        <f>IF(AND(YEAR(SepSun1+10)=$A$1,MONTH(SepSun1+10)=9),SepSun1+10, "")</f>
        <v>41157</v>
      </c>
      <c r="BQ23" s="16">
        <f>IF(AND(YEAR(SepSun1+11)=$A$1,MONTH(SepSun1+11)=9),SepSun1+11, "")</f>
        <v>41158</v>
      </c>
      <c r="BR23" s="16">
        <f>IF(AND(YEAR(SepSun1+12)=$A$1,MONTH(SepSun1+12)=9),SepSun1+12, "")</f>
        <v>41159</v>
      </c>
      <c r="BS23" s="16">
        <f>IF(AND(YEAR(SepSun1+13)=$A$1,MONTH(SepSun1+13)=9),SepSun1+13, "")</f>
        <v>41160</v>
      </c>
      <c r="BT23" s="17"/>
      <c r="BU23" s="17"/>
      <c r="BW23" s="16">
        <f>IF(AND(YEAR(DecSun1+7)=$A$1,MONTH(DecSun1+7)=12),DecSun1+7, "")</f>
        <v>41245</v>
      </c>
      <c r="BX23" s="16">
        <f>IF(AND(YEAR(DecSun1+8)=$A$1,MONTH(DecSun1+8)=12),DecSun1+8, "")</f>
        <v>41246</v>
      </c>
      <c r="BY23" s="16">
        <f>IF(AND(YEAR(DecSun1+9)=$A$1,MONTH(DecSun1+9)=12),DecSun1+9, "")</f>
        <v>41247</v>
      </c>
      <c r="BZ23" s="16">
        <f>IF(AND(YEAR(DecSun1+10)=$A$1,MONTH(DecSun1+10)=12),DecSun1+10, "")</f>
        <v>41248</v>
      </c>
      <c r="CA23" s="16">
        <f>IF(AND(YEAR(DecSun1+11)=$A$1,MONTH(DecSun1+11)=12),DecSun1+11, "")</f>
        <v>41249</v>
      </c>
      <c r="CB23" s="16">
        <f>IF(AND(YEAR(DecSun1+12)=$A$1,MONTH(DecSun1+12)=12),DecSun1+12, "")</f>
        <v>41250</v>
      </c>
      <c r="CC23" s="16">
        <f>IF(AND(YEAR(DecSun1+13)=$A$1,MONTH(DecSun1+13)=12),DecSun1+13, "")</f>
        <v>41251</v>
      </c>
      <c r="CD23" s="17"/>
      <c r="CE23" s="17"/>
    </row>
    <row r="24" spans="1:83" s="13" customFormat="1" ht="45" customHeight="1">
      <c r="C24" s="14">
        <f>IF(AND(YEAR(MarSun1+14)=$A$1,MONTH(MarSun1+14)=3),MarSun1+14, "")</f>
        <v>40979</v>
      </c>
      <c r="D24" s="14">
        <f>IF(AND(YEAR(MarSun1+15)=$A$1,MONTH(MarSun1+15)=3),MarSun1+15, "")</f>
        <v>40980</v>
      </c>
      <c r="E24" s="14">
        <f>IF(AND(YEAR(MarSun1+16)=$A$1,MONTH(MarSun1+16)=3),MarSun1+16, "")</f>
        <v>40981</v>
      </c>
      <c r="F24" s="14">
        <f>IF(AND(YEAR(MarSun1+17)=$A$1,MONTH(MarSun1+17)=3),MarSun1+17, "")</f>
        <v>40982</v>
      </c>
      <c r="G24" s="14">
        <f>IF(AND(YEAR(MarSun1+18)=$A$1,MONTH(MarSun1+18)=3),MarSun1+18, "")</f>
        <v>40983</v>
      </c>
      <c r="H24" s="14">
        <f>IF(AND(YEAR(MarSun1+19)=$A$1,MONTH(MarSun1+19)=3),MarSun1+19, "")</f>
        <v>40984</v>
      </c>
      <c r="I24" s="14">
        <f>IF(AND(YEAR(MarSun1+20)=$A$1,MONTH(MarSun1+20)=3),MarSun1+20, "")</f>
        <v>40985</v>
      </c>
      <c r="J24" s="15"/>
      <c r="K24" s="15"/>
      <c r="M24" s="14">
        <f>IF(AND(YEAR(JunSun1+14)=$A$1,MONTH(JunSun1+14)=6),JunSun1+14, "")</f>
        <v>41070</v>
      </c>
      <c r="N24" s="14">
        <f>IF(AND(YEAR(JunSun1+15)=$A$1,MONTH(JunSun1+15)=6),JunSun1+15, "")</f>
        <v>41071</v>
      </c>
      <c r="O24" s="14">
        <f>IF(AND(YEAR(JunSun1+16)=$A$1,MONTH(JunSun1+16)=6),JunSun1+16, "")</f>
        <v>41072</v>
      </c>
      <c r="P24" s="14">
        <f>IF(AND(YEAR(JunSun1+17)=$A$1,MONTH(JunSun1+17)=6),JunSun1+17, "")</f>
        <v>41073</v>
      </c>
      <c r="Q24" s="14">
        <f>IF(AND(YEAR(JunSun1+18)=$A$1,MONTH(JunSun1+18)=6),JunSun1+18, "")</f>
        <v>41074</v>
      </c>
      <c r="R24" s="14">
        <f>IF(AND(YEAR(JunSun1+19)=$A$1,MONTH(JunSun1+19)=6),JunSun1+19, "")</f>
        <v>41075</v>
      </c>
      <c r="S24" s="14">
        <f>IF(AND(YEAR(JunSun1+20)=$A$1,MONTH(JunSun1+20)=6),JunSun1+20, "")</f>
        <v>41076</v>
      </c>
      <c r="T24" s="15"/>
      <c r="U24" s="15"/>
      <c r="W24" s="14">
        <f>IF(AND(YEAR(SepSun1+14)=$A$1,MONTH(SepSun1+14)=9),SepSun1+14, "")</f>
        <v>41161</v>
      </c>
      <c r="X24" s="14">
        <f>IF(AND(YEAR(SepSun1+15)=$A$1,MONTH(SepSun1+15)=9),SepSun1+15, "")</f>
        <v>41162</v>
      </c>
      <c r="Y24" s="14">
        <f>IF(AND(YEAR(SepSun1+16)=$A$1,MONTH(SepSun1+16)=9),SepSun1+16, "")</f>
        <v>41163</v>
      </c>
      <c r="Z24" s="14">
        <f>IF(AND(YEAR(SepSun1+17)=$A$1,MONTH(SepSun1+17)=9),SepSun1+17, "")</f>
        <v>41164</v>
      </c>
      <c r="AA24" s="14">
        <f>IF(AND(YEAR(SepSun1+18)=$A$1,MONTH(SepSun1+18)=9),SepSun1+18, "")</f>
        <v>41165</v>
      </c>
      <c r="AB24" s="14">
        <f>IF(AND(YEAR(SepSun1+19)=$A$1,MONTH(SepSun1+19)=9),SepSun1+19, "")</f>
        <v>41166</v>
      </c>
      <c r="AC24" s="14">
        <f>IF(AND(YEAR(SepSun1+20)=$A$1,MONTH(SepSun1+20)=9),SepSun1+20, "")</f>
        <v>41167</v>
      </c>
      <c r="AD24" s="15"/>
      <c r="AE24" s="15"/>
      <c r="AG24" s="14">
        <f>IF(AND(YEAR(DecSun1+14)=$A$1,MONTH(DecSun1+14)=12),DecSun1+14, "")</f>
        <v>41252</v>
      </c>
      <c r="AH24" s="14">
        <f>IF(AND(YEAR(DecSun1+15)=$A$1,MONTH(DecSun1+15)=12),DecSun1+15, "")</f>
        <v>41253</v>
      </c>
      <c r="AI24" s="14">
        <f>IF(AND(YEAR(DecSun1+16)=$A$1,MONTH(DecSun1+16)=12),DecSun1+16, "")</f>
        <v>41254</v>
      </c>
      <c r="AJ24" s="14">
        <f>IF(AND(YEAR(DecSun1+17)=$A$1,MONTH(DecSun1+17)=12),DecSun1+17, "")</f>
        <v>41255</v>
      </c>
      <c r="AK24" s="14">
        <f>IF(AND(YEAR(DecSun1+18)=$A$1,MONTH(DecSun1+18)=12),DecSun1+18, "")</f>
        <v>41256</v>
      </c>
      <c r="AL24" s="14">
        <f>IF(AND(YEAR(DecSun1+19)=$A$1,MONTH(DecSun1+19)=12),DecSun1+19, "")</f>
        <v>41257</v>
      </c>
      <c r="AM24" s="14">
        <f>IF(AND(YEAR(DecSun1+20)=$A$1,MONTH(DecSun1+20)=12),DecSun1+20, "")</f>
        <v>41258</v>
      </c>
      <c r="AN24" s="15"/>
      <c r="AO24" s="15"/>
      <c r="AS24" s="14">
        <f>IF(AND(YEAR(MarSun1+14)=$A$1,MONTH(MarSun1+14)=3),MarSun1+14, "")</f>
        <v>40979</v>
      </c>
      <c r="AT24" s="14">
        <f>IF(AND(YEAR(MarSun1+15)=$A$1,MONTH(MarSun1+15)=3),MarSun1+15, "")</f>
        <v>40980</v>
      </c>
      <c r="AU24" s="14">
        <f>IF(AND(YEAR(MarSun1+16)=$A$1,MONTH(MarSun1+16)=3),MarSun1+16, "")</f>
        <v>40981</v>
      </c>
      <c r="AV24" s="14">
        <f>IF(AND(YEAR(MarSun1+17)=$A$1,MONTH(MarSun1+17)=3),MarSun1+17, "")</f>
        <v>40982</v>
      </c>
      <c r="AW24" s="14">
        <f>IF(AND(YEAR(MarSun1+18)=$A$1,MONTH(MarSun1+18)=3),MarSun1+18, "")</f>
        <v>40983</v>
      </c>
      <c r="AX24" s="14">
        <f>IF(AND(YEAR(MarSun1+19)=$A$1,MONTH(MarSun1+19)=3),MarSun1+19, "")</f>
        <v>40984</v>
      </c>
      <c r="AY24" s="14">
        <f>IF(AND(YEAR(MarSun1+20)=$A$1,MONTH(MarSun1+20)=3),MarSun1+20, "")</f>
        <v>40985</v>
      </c>
      <c r="AZ24" s="15"/>
      <c r="BA24" s="15"/>
      <c r="BC24" s="14">
        <f>IF(AND(YEAR(JunSun1+14)=$A$1,MONTH(JunSun1+14)=6),JunSun1+14, "")</f>
        <v>41070</v>
      </c>
      <c r="BD24" s="14">
        <f>IF(AND(YEAR(JunSun1+15)=$A$1,MONTH(JunSun1+15)=6),JunSun1+15, "")</f>
        <v>41071</v>
      </c>
      <c r="BE24" s="14">
        <f>IF(AND(YEAR(JunSun1+16)=$A$1,MONTH(JunSun1+16)=6),JunSun1+16, "")</f>
        <v>41072</v>
      </c>
      <c r="BF24" s="14">
        <f>IF(AND(YEAR(JunSun1+17)=$A$1,MONTH(JunSun1+17)=6),JunSun1+17, "")</f>
        <v>41073</v>
      </c>
      <c r="BG24" s="14">
        <f>IF(AND(YEAR(JunSun1+18)=$A$1,MONTH(JunSun1+18)=6),JunSun1+18, "")</f>
        <v>41074</v>
      </c>
      <c r="BH24" s="14">
        <f>IF(AND(YEAR(JunSun1+19)=$A$1,MONTH(JunSun1+19)=6),JunSun1+19, "")</f>
        <v>41075</v>
      </c>
      <c r="BI24" s="14">
        <f>IF(AND(YEAR(JunSun1+20)=$A$1,MONTH(JunSun1+20)=6),JunSun1+20, "")</f>
        <v>41076</v>
      </c>
      <c r="BJ24" s="15"/>
      <c r="BK24" s="15"/>
      <c r="BM24" s="14">
        <f>IF(AND(YEAR(SepSun1+14)=$A$1,MONTH(SepSun1+14)=9),SepSun1+14, "")</f>
        <v>41161</v>
      </c>
      <c r="BN24" s="14">
        <f>IF(AND(YEAR(SepSun1+15)=$A$1,MONTH(SepSun1+15)=9),SepSun1+15, "")</f>
        <v>41162</v>
      </c>
      <c r="BO24" s="14">
        <f>IF(AND(YEAR(SepSun1+16)=$A$1,MONTH(SepSun1+16)=9),SepSun1+16, "")</f>
        <v>41163</v>
      </c>
      <c r="BP24" s="14">
        <f>IF(AND(YEAR(SepSun1+17)=$A$1,MONTH(SepSun1+17)=9),SepSun1+17, "")</f>
        <v>41164</v>
      </c>
      <c r="BQ24" s="14">
        <f>IF(AND(YEAR(SepSun1+18)=$A$1,MONTH(SepSun1+18)=9),SepSun1+18, "")</f>
        <v>41165</v>
      </c>
      <c r="BR24" s="14">
        <f>IF(AND(YEAR(SepSun1+19)=$A$1,MONTH(SepSun1+19)=9),SepSun1+19, "")</f>
        <v>41166</v>
      </c>
      <c r="BS24" s="14">
        <f>IF(AND(YEAR(SepSun1+20)=$A$1,MONTH(SepSun1+20)=9),SepSun1+20, "")</f>
        <v>41167</v>
      </c>
      <c r="BT24" s="15"/>
      <c r="BU24" s="15"/>
      <c r="BW24" s="14">
        <f>IF(AND(YEAR(DecSun1+14)=$A$1,MONTH(DecSun1+14)=12),DecSun1+14, "")</f>
        <v>41252</v>
      </c>
      <c r="BX24" s="14">
        <f>IF(AND(YEAR(DecSun1+15)=$A$1,MONTH(DecSun1+15)=12),DecSun1+15, "")</f>
        <v>41253</v>
      </c>
      <c r="BY24" s="14">
        <f>IF(AND(YEAR(DecSun1+16)=$A$1,MONTH(DecSun1+16)=12),DecSun1+16, "")</f>
        <v>41254</v>
      </c>
      <c r="BZ24" s="14">
        <f>IF(AND(YEAR(DecSun1+17)=$A$1,MONTH(DecSun1+17)=12),DecSun1+17, "")</f>
        <v>41255</v>
      </c>
      <c r="CA24" s="14">
        <f>IF(AND(YEAR(DecSun1+18)=$A$1,MONTH(DecSun1+18)=12),DecSun1+18, "")</f>
        <v>41256</v>
      </c>
      <c r="CB24" s="14">
        <f>IF(AND(YEAR(DecSun1+19)=$A$1,MONTH(DecSun1+19)=12),DecSun1+19, "")</f>
        <v>41257</v>
      </c>
      <c r="CC24" s="14">
        <f>IF(AND(YEAR(DecSun1+20)=$A$1,MONTH(DecSun1+20)=12),DecSun1+20, "")</f>
        <v>41258</v>
      </c>
      <c r="CD24" s="15"/>
      <c r="CE24" s="15"/>
    </row>
    <row r="25" spans="1:83" s="13" customFormat="1" ht="45" customHeight="1">
      <c r="C25" s="16">
        <f>IF(AND(YEAR(MarSun1+21)=$A$1,MONTH(MarSun1+21)=3),MarSun1+21, "")</f>
        <v>40986</v>
      </c>
      <c r="D25" s="16">
        <f>IF(AND(YEAR(MarSun1+22)=$A$1,MONTH(MarSun1+22)=3),MarSun1+22, "")</f>
        <v>40987</v>
      </c>
      <c r="E25" s="16">
        <f>IF(AND(YEAR(MarSun1+23)=$A$1,MONTH(MarSun1+23)=3),MarSun1+23, "")</f>
        <v>40988</v>
      </c>
      <c r="F25" s="16">
        <f>IF(AND(YEAR(MarSun1+24)=$A$1,MONTH(MarSun1+24)=3),MarSun1+24, "")</f>
        <v>40989</v>
      </c>
      <c r="G25" s="16">
        <f>IF(AND(YEAR(MarSun1+25)=$A$1,MONTH(MarSun1+25)=3),MarSun1+25, "")</f>
        <v>40990</v>
      </c>
      <c r="H25" s="16">
        <f>IF(AND(YEAR(MarSun1+26)=$A$1,MONTH(MarSun1+26)=3),MarSun1+26, "")</f>
        <v>40991</v>
      </c>
      <c r="I25" s="16">
        <f>IF(AND(YEAR(MarSun1+27)=$A$1,MONTH(MarSun1+27)=3),MarSun1+27, "")</f>
        <v>40992</v>
      </c>
      <c r="J25" s="17"/>
      <c r="K25" s="17"/>
      <c r="M25" s="16">
        <f>IF(AND(YEAR(JunSun1+21)=$A$1,MONTH(JunSun1+21)=6),JunSun1+21, "")</f>
        <v>41077</v>
      </c>
      <c r="N25" s="16">
        <f>IF(AND(YEAR(JunSun1+22)=$A$1,MONTH(JunSun1+22)=6),JunSun1+22, "")</f>
        <v>41078</v>
      </c>
      <c r="O25" s="16">
        <f>IF(AND(YEAR(JunSun1+23)=$A$1,MONTH(JunSun1+23)=6),JunSun1+23, "")</f>
        <v>41079</v>
      </c>
      <c r="P25" s="16">
        <f>IF(AND(YEAR(JunSun1+24)=$A$1,MONTH(JunSun1+24)=6),JunSun1+24, "")</f>
        <v>41080</v>
      </c>
      <c r="Q25" s="16">
        <f>IF(AND(YEAR(JunSun1+25)=$A$1,MONTH(JunSun1+25)=6),JunSun1+25, "")</f>
        <v>41081</v>
      </c>
      <c r="R25" s="16">
        <f>IF(AND(YEAR(JunSun1+26)=$A$1,MONTH(JunSun1+26)=6),JunSun1+26, "")</f>
        <v>41082</v>
      </c>
      <c r="S25" s="16">
        <f>IF(AND(YEAR(JunSun1+27)=$A$1,MONTH(JunSun1+27)=6),JunSun1+27, "")</f>
        <v>41083</v>
      </c>
      <c r="T25" s="17"/>
      <c r="U25" s="17"/>
      <c r="W25" s="16">
        <f>IF(AND(YEAR(SepSun1+21)=$A$1,MONTH(SepSun1+21)=9),SepSun1+21, "")</f>
        <v>41168</v>
      </c>
      <c r="X25" s="16">
        <f>IF(AND(YEAR(SepSun1+22)=$A$1,MONTH(SepSun1+22)=9),SepSun1+22, "")</f>
        <v>41169</v>
      </c>
      <c r="Y25" s="16">
        <f>IF(AND(YEAR(SepSun1+23)=$A$1,MONTH(SepSun1+23)=9),SepSun1+23, "")</f>
        <v>41170</v>
      </c>
      <c r="Z25" s="16">
        <f>IF(AND(YEAR(SepSun1+24)=$A$1,MONTH(SepSun1+24)=9),SepSun1+24, "")</f>
        <v>41171</v>
      </c>
      <c r="AA25" s="16">
        <f>IF(AND(YEAR(SepSun1+25)=$A$1,MONTH(SepSun1+25)=9),SepSun1+25, "")</f>
        <v>41172</v>
      </c>
      <c r="AB25" s="16">
        <f>IF(AND(YEAR(SepSun1+26)=$A$1,MONTH(SepSun1+26)=9),SepSun1+26, "")</f>
        <v>41173</v>
      </c>
      <c r="AC25" s="16">
        <f>IF(AND(YEAR(SepSun1+27)=$A$1,MONTH(SepSun1+27)=9),SepSun1+27, "")</f>
        <v>41174</v>
      </c>
      <c r="AD25" s="17"/>
      <c r="AE25" s="17"/>
      <c r="AG25" s="16">
        <f>IF(AND(YEAR(DecSun1+21)=$A$1,MONTH(DecSun1+21)=12),DecSun1+21, "")</f>
        <v>41259</v>
      </c>
      <c r="AH25" s="16">
        <f>IF(AND(YEAR(DecSun1+22)=$A$1,MONTH(DecSun1+22)=12),DecSun1+22, "")</f>
        <v>41260</v>
      </c>
      <c r="AI25" s="16">
        <f>IF(AND(YEAR(DecSun1+23)=$A$1,MONTH(DecSun1+23)=12),DecSun1+23, "")</f>
        <v>41261</v>
      </c>
      <c r="AJ25" s="16">
        <f>IF(AND(YEAR(DecSun1+24)=$A$1,MONTH(DecSun1+24)=12),DecSun1+24, "")</f>
        <v>41262</v>
      </c>
      <c r="AK25" s="16">
        <f>IF(AND(YEAR(DecSun1+25)=$A$1,MONTH(DecSun1+25)=12),DecSun1+25, "")</f>
        <v>41263</v>
      </c>
      <c r="AL25" s="16">
        <f>IF(AND(YEAR(DecSun1+26)=$A$1,MONTH(DecSun1+26)=12),DecSun1+26, "")</f>
        <v>41264</v>
      </c>
      <c r="AM25" s="16">
        <f>IF(AND(YEAR(DecSun1+27)=$A$1,MONTH(DecSun1+27)=12),DecSun1+27, "")</f>
        <v>41265</v>
      </c>
      <c r="AN25" s="17"/>
      <c r="AO25" s="17"/>
      <c r="AS25" s="16">
        <f>IF(AND(YEAR(MarSun1+21)=$A$1,MONTH(MarSun1+21)=3),MarSun1+21, "")</f>
        <v>40986</v>
      </c>
      <c r="AT25" s="16">
        <f>IF(AND(YEAR(MarSun1+22)=$A$1,MONTH(MarSun1+22)=3),MarSun1+22, "")</f>
        <v>40987</v>
      </c>
      <c r="AU25" s="16">
        <f>IF(AND(YEAR(MarSun1+23)=$A$1,MONTH(MarSun1+23)=3),MarSun1+23, "")</f>
        <v>40988</v>
      </c>
      <c r="AV25" s="16">
        <f>IF(AND(YEAR(MarSun1+24)=$A$1,MONTH(MarSun1+24)=3),MarSun1+24, "")</f>
        <v>40989</v>
      </c>
      <c r="AW25" s="16">
        <f>IF(AND(YEAR(MarSun1+25)=$A$1,MONTH(MarSun1+25)=3),MarSun1+25, "")</f>
        <v>40990</v>
      </c>
      <c r="AX25" s="16">
        <f>IF(AND(YEAR(MarSun1+26)=$A$1,MONTH(MarSun1+26)=3),MarSun1+26, "")</f>
        <v>40991</v>
      </c>
      <c r="AY25" s="16">
        <f>IF(AND(YEAR(MarSun1+27)=$A$1,MONTH(MarSun1+27)=3),MarSun1+27, "")</f>
        <v>40992</v>
      </c>
      <c r="AZ25" s="17"/>
      <c r="BA25" s="17"/>
      <c r="BC25" s="16">
        <f>IF(AND(YEAR(JunSun1+21)=$A$1,MONTH(JunSun1+21)=6),JunSun1+21, "")</f>
        <v>41077</v>
      </c>
      <c r="BD25" s="16">
        <f>IF(AND(YEAR(JunSun1+22)=$A$1,MONTH(JunSun1+22)=6),JunSun1+22, "")</f>
        <v>41078</v>
      </c>
      <c r="BE25" s="16">
        <f>IF(AND(YEAR(JunSun1+23)=$A$1,MONTH(JunSun1+23)=6),JunSun1+23, "")</f>
        <v>41079</v>
      </c>
      <c r="BF25" s="16">
        <f>IF(AND(YEAR(JunSun1+24)=$A$1,MONTH(JunSun1+24)=6),JunSun1+24, "")</f>
        <v>41080</v>
      </c>
      <c r="BG25" s="16">
        <f>IF(AND(YEAR(JunSun1+25)=$A$1,MONTH(JunSun1+25)=6),JunSun1+25, "")</f>
        <v>41081</v>
      </c>
      <c r="BH25" s="16">
        <f>IF(AND(YEAR(JunSun1+26)=$A$1,MONTH(JunSun1+26)=6),JunSun1+26, "")</f>
        <v>41082</v>
      </c>
      <c r="BI25" s="16">
        <f>IF(AND(YEAR(JunSun1+27)=$A$1,MONTH(JunSun1+27)=6),JunSun1+27, "")</f>
        <v>41083</v>
      </c>
      <c r="BJ25" s="17"/>
      <c r="BK25" s="17"/>
      <c r="BM25" s="16">
        <f>IF(AND(YEAR(SepSun1+21)=$A$1,MONTH(SepSun1+21)=9),SepSun1+21, "")</f>
        <v>41168</v>
      </c>
      <c r="BN25" s="16">
        <f>IF(AND(YEAR(SepSun1+22)=$A$1,MONTH(SepSun1+22)=9),SepSun1+22, "")</f>
        <v>41169</v>
      </c>
      <c r="BO25" s="16">
        <f>IF(AND(YEAR(SepSun1+23)=$A$1,MONTH(SepSun1+23)=9),SepSun1+23, "")</f>
        <v>41170</v>
      </c>
      <c r="BP25" s="16">
        <f>IF(AND(YEAR(SepSun1+24)=$A$1,MONTH(SepSun1+24)=9),SepSun1+24, "")</f>
        <v>41171</v>
      </c>
      <c r="BQ25" s="16">
        <f>IF(AND(YEAR(SepSun1+25)=$A$1,MONTH(SepSun1+25)=9),SepSun1+25, "")</f>
        <v>41172</v>
      </c>
      <c r="BR25" s="16">
        <f>IF(AND(YEAR(SepSun1+26)=$A$1,MONTH(SepSun1+26)=9),SepSun1+26, "")</f>
        <v>41173</v>
      </c>
      <c r="BS25" s="16">
        <f>IF(AND(YEAR(SepSun1+27)=$A$1,MONTH(SepSun1+27)=9),SepSun1+27, "")</f>
        <v>41174</v>
      </c>
      <c r="BT25" s="17"/>
      <c r="BU25" s="17"/>
      <c r="BW25" s="16">
        <f>IF(AND(YEAR(DecSun1+21)=$A$1,MONTH(DecSun1+21)=12),DecSun1+21, "")</f>
        <v>41259</v>
      </c>
      <c r="BX25" s="16">
        <f>IF(AND(YEAR(DecSun1+22)=$A$1,MONTH(DecSun1+22)=12),DecSun1+22, "")</f>
        <v>41260</v>
      </c>
      <c r="BY25" s="16">
        <f>IF(AND(YEAR(DecSun1+23)=$A$1,MONTH(DecSun1+23)=12),DecSun1+23, "")</f>
        <v>41261</v>
      </c>
      <c r="BZ25" s="16">
        <f>IF(AND(YEAR(DecSun1+24)=$A$1,MONTH(DecSun1+24)=12),DecSun1+24, "")</f>
        <v>41262</v>
      </c>
      <c r="CA25" s="16">
        <f>IF(AND(YEAR(DecSun1+25)=$A$1,MONTH(DecSun1+25)=12),DecSun1+25, "")</f>
        <v>41263</v>
      </c>
      <c r="CB25" s="16">
        <f>IF(AND(YEAR(DecSun1+26)=$A$1,MONTH(DecSun1+26)=12),DecSun1+26, "")</f>
        <v>41264</v>
      </c>
      <c r="CC25" s="16">
        <f>IF(AND(YEAR(DecSun1+27)=$A$1,MONTH(DecSun1+27)=12),DecSun1+27, "")</f>
        <v>41265</v>
      </c>
      <c r="CD25" s="17"/>
      <c r="CE25" s="17"/>
    </row>
    <row r="26" spans="1:83" s="13" customFormat="1" ht="45" customHeight="1">
      <c r="C26" s="14">
        <f>IF(AND(YEAR(MarSun1+28)=$A$1,MONTH(MarSun1+28)=3),MarSun1+28, "")</f>
        <v>40993</v>
      </c>
      <c r="D26" s="14">
        <f>IF(AND(YEAR(MarSun1+29)=$A$1,MONTH(MarSun1+29)=3),MarSun1+29, "")</f>
        <v>40994</v>
      </c>
      <c r="E26" s="14">
        <f>IF(AND(YEAR(MarSun1+30)=$A$1,MONTH(MarSun1+30)=3),MarSun1+30, "")</f>
        <v>40995</v>
      </c>
      <c r="F26" s="14">
        <f>IF(AND(YEAR(MarSun1+31)=$A$1,MONTH(MarSun1+31)=3),MarSun1+31, "")</f>
        <v>40996</v>
      </c>
      <c r="G26" s="14">
        <f>IF(AND(YEAR(MarSun1+32)=$A$1,MONTH(MarSun1+32)=3),MarSun1+32, "")</f>
        <v>40997</v>
      </c>
      <c r="H26" s="14">
        <f>IF(AND(YEAR(MarSun1+33)=$A$1,MONTH(MarSun1+33)=3),MarSun1+33, "")</f>
        <v>40998</v>
      </c>
      <c r="I26" s="14">
        <f>IF(AND(YEAR(MarSun1+34)=$A$1,MONTH(MarSun1+34)=3),MarSun1+34, "")</f>
        <v>40999</v>
      </c>
      <c r="J26" s="15"/>
      <c r="K26" s="15"/>
      <c r="M26" s="14">
        <f>IF(AND(YEAR(JunSun1+28)=$A$1,MONTH(JunSun1+28)=6),JunSun1+28, "")</f>
        <v>41084</v>
      </c>
      <c r="N26" s="14">
        <f>IF(AND(YEAR(JunSun1+29)=$A$1,MONTH(JunSun1+29)=6),JunSun1+29, "")</f>
        <v>41085</v>
      </c>
      <c r="O26" s="14">
        <f>IF(AND(YEAR(JunSun1+30)=$A$1,MONTH(JunSun1+30)=6),JunSun1+30, "")</f>
        <v>41086</v>
      </c>
      <c r="P26" s="14">
        <f>IF(AND(YEAR(JunSun1+31)=$A$1,MONTH(JunSun1+31)=6),JunSun1+31, "")</f>
        <v>41087</v>
      </c>
      <c r="Q26" s="14">
        <f>IF(AND(YEAR(JunSun1+32)=$A$1,MONTH(JunSun1+32)=6),JunSun1+32, "")</f>
        <v>41088</v>
      </c>
      <c r="R26" s="14">
        <f>IF(AND(YEAR(JunSun1+33)=$A$1,MONTH(JunSun1+33)=6),JunSun1+33, "")</f>
        <v>41089</v>
      </c>
      <c r="S26" s="14">
        <f>IF(AND(YEAR(JunSun1+34)=$A$1,MONTH(JunSun1+34)=6),JunSun1+34, "")</f>
        <v>41090</v>
      </c>
      <c r="T26" s="15"/>
      <c r="U26" s="15"/>
      <c r="W26" s="14">
        <f>IF(AND(YEAR(SepSun1+28)=$A$1,MONTH(SepSun1+28)=9),SepSun1+28, "")</f>
        <v>41175</v>
      </c>
      <c r="X26" s="14">
        <f>IF(AND(YEAR(SepSun1+29)=$A$1,MONTH(SepSun1+29)=9),SepSun1+29, "")</f>
        <v>41176</v>
      </c>
      <c r="Y26" s="14">
        <f>IF(AND(YEAR(SepSun1+30)=$A$1,MONTH(SepSun1+30)=9),SepSun1+30, "")</f>
        <v>41177</v>
      </c>
      <c r="Z26" s="14">
        <f>IF(AND(YEAR(SepSun1+31)=$A$1,MONTH(SepSun1+31)=9),SepSun1+31, "")</f>
        <v>41178</v>
      </c>
      <c r="AA26" s="14">
        <f>IF(AND(YEAR(SepSun1+32)=$A$1,MONTH(SepSun1+32)=9),SepSun1+32, "")</f>
        <v>41179</v>
      </c>
      <c r="AB26" s="14">
        <f>IF(AND(YEAR(SepSun1+33)=$A$1,MONTH(SepSun1+33)=9),SepSun1+33, "")</f>
        <v>41180</v>
      </c>
      <c r="AC26" s="14">
        <f>IF(AND(YEAR(SepSun1+34)=$A$1,MONTH(SepSun1+34)=9),SepSun1+34, "")</f>
        <v>41181</v>
      </c>
      <c r="AD26" s="15"/>
      <c r="AE26" s="15"/>
      <c r="AG26" s="14">
        <f>IF(AND(YEAR(DecSun1+28)=$A$1,MONTH(DecSun1+28)=12),DecSun1+28, "")</f>
        <v>41266</v>
      </c>
      <c r="AH26" s="14">
        <f>IF(AND(YEAR(DecSun1+29)=$A$1,MONTH(DecSun1+29)=12),DecSun1+29, "")</f>
        <v>41267</v>
      </c>
      <c r="AI26" s="14">
        <f>IF(AND(YEAR(DecSun1+30)=$A$1,MONTH(DecSun1+30)=12),DecSun1+30, "")</f>
        <v>41268</v>
      </c>
      <c r="AJ26" s="14">
        <f>IF(AND(YEAR(DecSun1+31)=$A$1,MONTH(DecSun1+31)=12),DecSun1+31, "")</f>
        <v>41269</v>
      </c>
      <c r="AK26" s="14">
        <f>IF(AND(YEAR(DecSun1+32)=$A$1,MONTH(DecSun1+32)=12),DecSun1+32, "")</f>
        <v>41270</v>
      </c>
      <c r="AL26" s="14">
        <f>IF(AND(YEAR(DecSun1+33)=$A$1,MONTH(DecSun1+33)=12),DecSun1+33, "")</f>
        <v>41271</v>
      </c>
      <c r="AM26" s="14">
        <f>IF(AND(YEAR(DecSun1+34)=$A$1,MONTH(DecSun1+34)=12),DecSun1+34, "")</f>
        <v>41272</v>
      </c>
      <c r="AN26" s="15"/>
      <c r="AO26" s="15"/>
      <c r="AS26" s="14">
        <f>IF(AND(YEAR(MarSun1+28)=$A$1,MONTH(MarSun1+28)=3),MarSun1+28, "")</f>
        <v>40993</v>
      </c>
      <c r="AT26" s="14">
        <f>IF(AND(YEAR(MarSun1+29)=$A$1,MONTH(MarSun1+29)=3),MarSun1+29, "")</f>
        <v>40994</v>
      </c>
      <c r="AU26" s="14">
        <f>IF(AND(YEAR(MarSun1+30)=$A$1,MONTH(MarSun1+30)=3),MarSun1+30, "")</f>
        <v>40995</v>
      </c>
      <c r="AV26" s="14">
        <f>IF(AND(YEAR(MarSun1+31)=$A$1,MONTH(MarSun1+31)=3),MarSun1+31, "")</f>
        <v>40996</v>
      </c>
      <c r="AW26" s="14">
        <f>IF(AND(YEAR(MarSun1+32)=$A$1,MONTH(MarSun1+32)=3),MarSun1+32, "")</f>
        <v>40997</v>
      </c>
      <c r="AX26" s="14">
        <f>IF(AND(YEAR(MarSun1+33)=$A$1,MONTH(MarSun1+33)=3),MarSun1+33, "")</f>
        <v>40998</v>
      </c>
      <c r="AY26" s="14">
        <f>IF(AND(YEAR(MarSun1+34)=$A$1,MONTH(MarSun1+34)=3),MarSun1+34, "")</f>
        <v>40999</v>
      </c>
      <c r="AZ26" s="15"/>
      <c r="BA26" s="15"/>
      <c r="BC26" s="14">
        <f>IF(AND(YEAR(JunSun1+28)=$A$1,MONTH(JunSun1+28)=6),JunSun1+28, "")</f>
        <v>41084</v>
      </c>
      <c r="BD26" s="14">
        <f>IF(AND(YEAR(JunSun1+29)=$A$1,MONTH(JunSun1+29)=6),JunSun1+29, "")</f>
        <v>41085</v>
      </c>
      <c r="BE26" s="14">
        <f>IF(AND(YEAR(JunSun1+30)=$A$1,MONTH(JunSun1+30)=6),JunSun1+30, "")</f>
        <v>41086</v>
      </c>
      <c r="BF26" s="14">
        <f>IF(AND(YEAR(JunSun1+31)=$A$1,MONTH(JunSun1+31)=6),JunSun1+31, "")</f>
        <v>41087</v>
      </c>
      <c r="BG26" s="14">
        <f>IF(AND(YEAR(JunSun1+32)=$A$1,MONTH(JunSun1+32)=6),JunSun1+32, "")</f>
        <v>41088</v>
      </c>
      <c r="BH26" s="14">
        <f>IF(AND(YEAR(JunSun1+33)=$A$1,MONTH(JunSun1+33)=6),JunSun1+33, "")</f>
        <v>41089</v>
      </c>
      <c r="BI26" s="14">
        <f>IF(AND(YEAR(JunSun1+34)=$A$1,MONTH(JunSun1+34)=6),JunSun1+34, "")</f>
        <v>41090</v>
      </c>
      <c r="BJ26" s="15"/>
      <c r="BK26" s="15"/>
      <c r="BM26" s="14">
        <f>IF(AND(YEAR(SepSun1+28)=$A$1,MONTH(SepSun1+28)=9),SepSun1+28, "")</f>
        <v>41175</v>
      </c>
      <c r="BN26" s="14">
        <f>IF(AND(YEAR(SepSun1+29)=$A$1,MONTH(SepSun1+29)=9),SepSun1+29, "")</f>
        <v>41176</v>
      </c>
      <c r="BO26" s="14">
        <f>IF(AND(YEAR(SepSun1+30)=$A$1,MONTH(SepSun1+30)=9),SepSun1+30, "")</f>
        <v>41177</v>
      </c>
      <c r="BP26" s="14">
        <f>IF(AND(YEAR(SepSun1+31)=$A$1,MONTH(SepSun1+31)=9),SepSun1+31, "")</f>
        <v>41178</v>
      </c>
      <c r="BQ26" s="14">
        <f>IF(AND(YEAR(SepSun1+32)=$A$1,MONTH(SepSun1+32)=9),SepSun1+32, "")</f>
        <v>41179</v>
      </c>
      <c r="BR26" s="14">
        <f>IF(AND(YEAR(SepSun1+33)=$A$1,MONTH(SepSun1+33)=9),SepSun1+33, "")</f>
        <v>41180</v>
      </c>
      <c r="BS26" s="14">
        <f>IF(AND(YEAR(SepSun1+34)=$A$1,MONTH(SepSun1+34)=9),SepSun1+34, "")</f>
        <v>41181</v>
      </c>
      <c r="BT26" s="15"/>
      <c r="BU26" s="15"/>
      <c r="BW26" s="14">
        <f>IF(AND(YEAR(DecSun1+28)=$A$1,MONTH(DecSun1+28)=12),DecSun1+28, "")</f>
        <v>41266</v>
      </c>
      <c r="BX26" s="14">
        <f>IF(AND(YEAR(DecSun1+29)=$A$1,MONTH(DecSun1+29)=12),DecSun1+29, "")</f>
        <v>41267</v>
      </c>
      <c r="BY26" s="14">
        <f>IF(AND(YEAR(DecSun1+30)=$A$1,MONTH(DecSun1+30)=12),DecSun1+30, "")</f>
        <v>41268</v>
      </c>
      <c r="BZ26" s="14">
        <f>IF(AND(YEAR(DecSun1+31)=$A$1,MONTH(DecSun1+31)=12),DecSun1+31, "")</f>
        <v>41269</v>
      </c>
      <c r="CA26" s="14">
        <f>IF(AND(YEAR(DecSun1+32)=$A$1,MONTH(DecSun1+32)=12),DecSun1+32, "")</f>
        <v>41270</v>
      </c>
      <c r="CB26" s="14">
        <f>IF(AND(YEAR(DecSun1+33)=$A$1,MONTH(DecSun1+33)=12),DecSun1+33, "")</f>
        <v>41271</v>
      </c>
      <c r="CC26" s="14">
        <f>IF(AND(YEAR(DecSun1+34)=$A$1,MONTH(DecSun1+34)=12),DecSun1+34, "")</f>
        <v>41272</v>
      </c>
      <c r="CD26" s="15"/>
      <c r="CE26" s="15"/>
    </row>
    <row r="27" spans="1:83" ht="45" customHeight="1">
      <c r="C27" s="7"/>
      <c r="D27" s="7"/>
      <c r="E27" s="7"/>
      <c r="F27" s="7"/>
      <c r="G27" s="7"/>
      <c r="H27" s="7"/>
      <c r="I27" s="7"/>
      <c r="J27" s="7"/>
      <c r="K27" s="7"/>
      <c r="M27" s="7"/>
      <c r="N27" s="7"/>
      <c r="O27" s="7"/>
      <c r="P27" s="7"/>
      <c r="Q27" s="7"/>
      <c r="R27" s="7"/>
      <c r="S27" s="7"/>
      <c r="T27" s="7"/>
      <c r="U27" s="7"/>
      <c r="W27" s="7"/>
      <c r="X27" s="7"/>
      <c r="Y27" s="7"/>
      <c r="Z27" s="7"/>
      <c r="AA27" s="7"/>
      <c r="AB27" s="7"/>
      <c r="AC27" s="7"/>
      <c r="AD27" s="7"/>
      <c r="AE27" s="7"/>
      <c r="AG27" s="7"/>
      <c r="AH27" s="7"/>
      <c r="AI27" s="7"/>
      <c r="AJ27" s="7"/>
      <c r="AK27" s="7"/>
      <c r="AL27" s="7"/>
      <c r="AM27" s="7"/>
      <c r="AN27" s="7"/>
      <c r="AO27" s="7"/>
      <c r="AS27" s="7"/>
      <c r="AT27" s="7"/>
      <c r="AU27" s="7"/>
      <c r="AV27" s="7"/>
      <c r="AW27" s="7"/>
      <c r="AX27" s="7"/>
      <c r="AY27" s="7"/>
      <c r="AZ27" s="7"/>
      <c r="BA27" s="7"/>
      <c r="BC27" s="7"/>
      <c r="BD27" s="7"/>
      <c r="BE27" s="7"/>
      <c r="BF27" s="7"/>
      <c r="BG27" s="7"/>
      <c r="BH27" s="7"/>
      <c r="BI27" s="7"/>
      <c r="BJ27" s="7"/>
      <c r="BK27" s="7"/>
      <c r="BM27" s="7"/>
      <c r="BN27" s="7"/>
      <c r="BO27" s="7"/>
      <c r="BP27" s="7"/>
      <c r="BQ27" s="7"/>
      <c r="BR27" s="7"/>
      <c r="BS27" s="7"/>
      <c r="BT27" s="7"/>
      <c r="BU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ht="4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M28" s="4"/>
      <c r="N28" s="4"/>
      <c r="O28" s="4"/>
      <c r="P28" s="4"/>
      <c r="Q28" s="4"/>
      <c r="R28" s="4"/>
      <c r="S28" s="4"/>
      <c r="T28" s="4"/>
      <c r="U28" s="4"/>
      <c r="W28" s="4"/>
      <c r="X28" s="4"/>
      <c r="Y28" s="4"/>
      <c r="Z28" s="4"/>
      <c r="AA28" s="4"/>
      <c r="AB28" s="4"/>
      <c r="AC28" s="4"/>
      <c r="AD28" s="4"/>
      <c r="AE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83" ht="45" customHeight="1">
      <c r="A29" s="5">
        <v>2012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83" ht="45" customHeight="1">
      <c r="A30" s="18"/>
      <c r="B30" s="18"/>
      <c r="C30" s="36" t="s">
        <v>5</v>
      </c>
      <c r="D30" s="37"/>
      <c r="E30" s="37"/>
      <c r="F30" s="37"/>
      <c r="G30" s="37"/>
      <c r="H30" s="37"/>
      <c r="I30" s="37"/>
      <c r="J30" s="38"/>
      <c r="K30" s="39"/>
      <c r="L30" s="18"/>
      <c r="M30" s="40" t="s">
        <v>8</v>
      </c>
      <c r="N30" s="41"/>
      <c r="O30" s="41"/>
      <c r="P30" s="41"/>
      <c r="Q30" s="41"/>
      <c r="R30" s="41"/>
      <c r="S30" s="41"/>
      <c r="T30" s="42"/>
      <c r="U30" s="42"/>
      <c r="V30" s="18"/>
      <c r="W30" s="49" t="s">
        <v>11</v>
      </c>
      <c r="X30" s="50"/>
      <c r="Y30" s="50"/>
      <c r="Z30" s="50"/>
      <c r="AA30" s="50"/>
      <c r="AB30" s="50"/>
      <c r="AC30" s="50"/>
      <c r="AD30" s="50"/>
      <c r="AE30" s="50"/>
      <c r="AF30" s="18"/>
      <c r="AG30" s="49" t="s">
        <v>13</v>
      </c>
      <c r="AH30" s="50"/>
      <c r="AI30" s="50"/>
      <c r="AJ30" s="50"/>
      <c r="AK30" s="50"/>
      <c r="AL30" s="50"/>
      <c r="AM30" s="50"/>
      <c r="AN30" s="50"/>
      <c r="AO30" s="50"/>
    </row>
    <row r="31" spans="1:83" ht="45" customHeight="1">
      <c r="A31" s="10"/>
      <c r="B31" s="11"/>
      <c r="C31" s="12" t="s">
        <v>0</v>
      </c>
      <c r="D31" s="12" t="s">
        <v>1</v>
      </c>
      <c r="E31" s="12" t="s">
        <v>2</v>
      </c>
      <c r="F31" s="12" t="s">
        <v>3</v>
      </c>
      <c r="G31" s="12" t="s">
        <v>2</v>
      </c>
      <c r="H31" s="12" t="s">
        <v>4</v>
      </c>
      <c r="I31" s="12" t="s">
        <v>0</v>
      </c>
      <c r="J31" s="12" t="s">
        <v>17</v>
      </c>
      <c r="K31" s="12" t="s">
        <v>18</v>
      </c>
      <c r="L31" s="10"/>
      <c r="M31" s="12" t="s">
        <v>0</v>
      </c>
      <c r="N31" s="12" t="s">
        <v>1</v>
      </c>
      <c r="O31" s="12" t="s">
        <v>2</v>
      </c>
      <c r="P31" s="12" t="s">
        <v>3</v>
      </c>
      <c r="Q31" s="12" t="s">
        <v>2</v>
      </c>
      <c r="R31" s="12" t="s">
        <v>4</v>
      </c>
      <c r="S31" s="12" t="s">
        <v>0</v>
      </c>
      <c r="T31" s="12" t="s">
        <v>17</v>
      </c>
      <c r="U31" s="12" t="s">
        <v>18</v>
      </c>
      <c r="V31" s="10"/>
      <c r="W31" s="12" t="s">
        <v>0</v>
      </c>
      <c r="X31" s="12" t="s">
        <v>1</v>
      </c>
      <c r="Y31" s="12" t="s">
        <v>2</v>
      </c>
      <c r="Z31" s="12" t="s">
        <v>3</v>
      </c>
      <c r="AA31" s="12" t="s">
        <v>2</v>
      </c>
      <c r="AB31" s="12" t="s">
        <v>4</v>
      </c>
      <c r="AC31" s="12" t="s">
        <v>0</v>
      </c>
      <c r="AD31" s="12" t="s">
        <v>17</v>
      </c>
      <c r="AE31" s="12" t="s">
        <v>18</v>
      </c>
      <c r="AF31" s="10"/>
      <c r="AG31" s="12" t="s">
        <v>0</v>
      </c>
      <c r="AH31" s="12" t="s">
        <v>1</v>
      </c>
      <c r="AI31" s="12" t="s">
        <v>2</v>
      </c>
      <c r="AJ31" s="12" t="s">
        <v>3</v>
      </c>
      <c r="AK31" s="12" t="s">
        <v>2</v>
      </c>
      <c r="AL31" s="12" t="s">
        <v>4</v>
      </c>
      <c r="AM31" s="12" t="s">
        <v>0</v>
      </c>
      <c r="AN31" s="12" t="s">
        <v>17</v>
      </c>
      <c r="AO31" s="12" t="s">
        <v>18</v>
      </c>
    </row>
    <row r="32" spans="1:83" ht="45" customHeight="1">
      <c r="A32" s="13"/>
      <c r="B32" s="13"/>
      <c r="C32" s="14">
        <f>IF(AND(YEAR(JanSun1)=$A$1,MONTH(JanSun1)=1),JanSun1, "")</f>
        <v>40909</v>
      </c>
      <c r="D32" s="14">
        <f>IF(AND(YEAR(JanSun1+1)=$A$1,MONTH(JanSun1+1)=1),JanSun1+1, "")</f>
        <v>40910</v>
      </c>
      <c r="E32" s="14">
        <f>IF(AND(YEAR(JanSun1+2)=$A$1,MONTH(JanSun1+2)=1),JanSun1+2, "")</f>
        <v>40911</v>
      </c>
      <c r="F32" s="14">
        <f>IF(AND(YEAR(JanSun1+3)=$A$1,MONTH(JanSun1+3)=1),JanSun1+3, "")</f>
        <v>40912</v>
      </c>
      <c r="G32" s="14">
        <f>IF(AND(YEAR(JanSun1+4)=$A$1,MONTH(JanSun1+4)=1),JanSun1+4, "")</f>
        <v>40913</v>
      </c>
      <c r="H32" s="14">
        <f>IF(AND(YEAR(JanSun1+5)=$A$1,MONTH(JanSun1+5)=1),JanSun1+5, "")</f>
        <v>40914</v>
      </c>
      <c r="I32" s="14">
        <f>IF(AND(YEAR(JanSun1+6)=$A$1,MONTH(JanSun1+6)=1),JanSun1+6, "")</f>
        <v>40915</v>
      </c>
      <c r="J32" s="15"/>
      <c r="K32" s="15"/>
      <c r="L32" s="13"/>
      <c r="M32" s="14">
        <f>IF(AND(YEAR(AprSun1)=$A$1,MONTH(AprSun1)=4),AprSun1, "")</f>
        <v>41000</v>
      </c>
      <c r="N32" s="14">
        <f>IF(AND(YEAR(AprSun1+1)=$A$1,MONTH(AprSun1+1)=4),AprSun1+1, "")</f>
        <v>41001</v>
      </c>
      <c r="O32" s="14">
        <f>IF(AND(YEAR(AprSun1+2)=$A$1,MONTH(AprSun1+2)=4),AprSun1+2, "")</f>
        <v>41002</v>
      </c>
      <c r="P32" s="14">
        <f>IF(AND(YEAR(AprSun1+3)=$A$1,MONTH(AprSun1+3)=4),AprSun1+3, "")</f>
        <v>41003</v>
      </c>
      <c r="Q32" s="14">
        <f>IF(AND(YEAR(AprSun1+4)=$A$1,MONTH(AprSun1+4)=4),AprSun1+4, "")</f>
        <v>41004</v>
      </c>
      <c r="R32" s="14">
        <f>IF(AND(YEAR(AprSun1+5)=$A$1,MONTH(AprSun1+5)=4),AprSun1+5, "")</f>
        <v>41005</v>
      </c>
      <c r="S32" s="14">
        <f>IF(AND(YEAR(AprSun1+6)=$A$1,MONTH(AprSun1+6)=4),AprSun1+6, "")</f>
        <v>41006</v>
      </c>
      <c r="T32" s="15"/>
      <c r="U32" s="15"/>
      <c r="V32" s="13"/>
      <c r="W32" s="14">
        <f>IF(AND(YEAR(JulSun1)=$A$1,MONTH(JulSun1)=7),JulSun1, "")</f>
        <v>41091</v>
      </c>
      <c r="X32" s="14">
        <f>IF(AND(YEAR(JulSun1+1)=$A$1,MONTH(JulSun1+1)=7),JulSun1+1, "")</f>
        <v>41092</v>
      </c>
      <c r="Y32" s="14">
        <f>IF(AND(YEAR(JulSun1+2)=$A$1,MONTH(JulSun1+2)=7),JulSun1+2, "")</f>
        <v>41093</v>
      </c>
      <c r="Z32" s="14">
        <f>IF(AND(YEAR(JulSun1+3)=$A$1,MONTH(JulSun1+3)=7),JulSun1+3, "")</f>
        <v>41094</v>
      </c>
      <c r="AA32" s="14">
        <f>IF(AND(YEAR(JulSun1+4)=$A$1,MONTH(JulSun1+4)=7),JulSun1+4, "")</f>
        <v>41095</v>
      </c>
      <c r="AB32" s="14">
        <f>IF(AND(YEAR(JulSun1+5)=$A$1,MONTH(JulSun1+5)=7),JulSun1+5, "")</f>
        <v>41096</v>
      </c>
      <c r="AC32" s="14">
        <f>IF(AND(YEAR(JulSun1+6)=$A$1,MONTH(JulSun1+6)=7),JulSun1+6, "")</f>
        <v>41097</v>
      </c>
      <c r="AD32" s="15"/>
      <c r="AE32" s="15"/>
      <c r="AF32" s="13"/>
      <c r="AG32" s="14" t="str">
        <f>IF(AND(YEAR(OctSun1)=$A$1,MONTH(OctSun1)=10),OctSun1, "")</f>
        <v/>
      </c>
      <c r="AH32" s="14">
        <f>IF(AND(YEAR(OctSun1+1)=$A$1,MONTH(OctSun1+1)=10),OctSun1+1, "")</f>
        <v>41183</v>
      </c>
      <c r="AI32" s="14">
        <f>IF(AND(YEAR(OctSun1+2)=$A$1,MONTH(OctSun1+2)=10),OctSun1+2, "")</f>
        <v>41184</v>
      </c>
      <c r="AJ32" s="14">
        <f>IF(AND(YEAR(OctSun1+3)=$A$1,MONTH(OctSun1+3)=10),OctSun1+3, "")</f>
        <v>41185</v>
      </c>
      <c r="AK32" s="14">
        <f>IF(AND(YEAR(OctSun1+4)=$A$1,MONTH(OctSun1+4)=10),OctSun1+4, "")</f>
        <v>41186</v>
      </c>
      <c r="AL32" s="14">
        <f>IF(AND(YEAR(OctSun1+5)=$A$1,MONTH(OctSun1+5)=10),OctSun1+5, "")</f>
        <v>41187</v>
      </c>
      <c r="AM32" s="14">
        <f>IF(AND(YEAR(OctSun1+6)=$A$1,MONTH(OctSun1+6)=10),OctSun1+6, "")</f>
        <v>41188</v>
      </c>
      <c r="AN32" s="15"/>
      <c r="AO32" s="15"/>
    </row>
    <row r="33" spans="1:41" ht="45" customHeight="1">
      <c r="A33" s="13"/>
      <c r="B33" s="13"/>
      <c r="C33" s="16">
        <f>IF(AND(YEAR(JanSun1+7)=$A$1,MONTH(JanSun1+7)=1),JanSun1+7, "")</f>
        <v>40916</v>
      </c>
      <c r="D33" s="16">
        <f>IF(AND(YEAR(JanSun1+8)=$A$1,MONTH(JanSun1+8)=1),JanSun1+8, "")</f>
        <v>40917</v>
      </c>
      <c r="E33" s="16">
        <f>IF(AND(YEAR(JanSun1+9)=$A$1,MONTH(JanSun1+9)=1),JanSun1+9, "")</f>
        <v>40918</v>
      </c>
      <c r="F33" s="16">
        <f>IF(AND(YEAR(JanSun1+10)=$A$1,MONTH(JanSun1+10)=1),JanSun1+10, "")</f>
        <v>40919</v>
      </c>
      <c r="G33" s="16">
        <f>IF(AND(YEAR(JanSun1+11)=$A$1,MONTH(JanSun1+11)=1),JanSun1+11, "")</f>
        <v>40920</v>
      </c>
      <c r="H33" s="16">
        <f>IF(AND(YEAR(JanSun1+12)=$A$1,MONTH(JanSun1+12)=1),JanSun1+12, "")</f>
        <v>40921</v>
      </c>
      <c r="I33" s="16">
        <f>IF(AND(YEAR(JanSun1+13)=$A$1,MONTH(JanSun1+13)=1),JanSun1+13, "")</f>
        <v>40922</v>
      </c>
      <c r="J33" s="17"/>
      <c r="K33" s="17"/>
      <c r="L33" s="13"/>
      <c r="M33" s="16">
        <f>IF(AND(YEAR(AprSun1+7)=$A$1,MONTH(AprSun1+7)=4),AprSun1+7, "")</f>
        <v>41007</v>
      </c>
      <c r="N33" s="16">
        <f>IF(AND(YEAR(AprSun1+8)=$A$1,MONTH(AprSun1+8)=4),AprSun1+8, "")</f>
        <v>41008</v>
      </c>
      <c r="O33" s="16">
        <f>IF(AND(YEAR(AprSun1+9)=$A$1,MONTH(AprSun1+9)=4),AprSun1+9, "")</f>
        <v>41009</v>
      </c>
      <c r="P33" s="16">
        <f>IF(AND(YEAR(AprSun1+10)=$A$1,MONTH(AprSun1+10)=4),AprSun1+10, "")</f>
        <v>41010</v>
      </c>
      <c r="Q33" s="16">
        <f>IF(AND(YEAR(AprSun1+11)=$A$1,MONTH(AprSun1+11)=4),AprSun1+11, "")</f>
        <v>41011</v>
      </c>
      <c r="R33" s="16">
        <f>IF(AND(YEAR(AprSun1+12)=$A$1,MONTH(AprSun1+12)=4),AprSun1+12, "")</f>
        <v>41012</v>
      </c>
      <c r="S33" s="16">
        <f>IF(AND(YEAR(AprSun1+13)=$A$1,MONTH(AprSun1+13)=4),AprSun1+13, "")</f>
        <v>41013</v>
      </c>
      <c r="T33" s="17"/>
      <c r="U33" s="17"/>
      <c r="V33" s="13"/>
      <c r="W33" s="16">
        <f>IF(AND(YEAR(JulSun1+7)=$A$1,MONTH(JulSun1+7)=7),JulSun1+7, "")</f>
        <v>41098</v>
      </c>
      <c r="X33" s="16">
        <f>IF(AND(YEAR(JulSun1+8)=$A$1,MONTH(JulSun1+8)=7),JulSun1+8, "")</f>
        <v>41099</v>
      </c>
      <c r="Y33" s="16">
        <f>IF(AND(YEAR(JulSun1+9)=$A$1,MONTH(JulSun1+9)=7),JulSun1+9, "")</f>
        <v>41100</v>
      </c>
      <c r="Z33" s="16">
        <f>IF(AND(YEAR(JulSun1+10)=$A$1,MONTH(JulSun1+10)=7),JulSun1+10, "")</f>
        <v>41101</v>
      </c>
      <c r="AA33" s="16">
        <f>IF(AND(YEAR(JulSun1+11)=$A$1,MONTH(JulSun1+11)=7),JulSun1+11, "")</f>
        <v>41102</v>
      </c>
      <c r="AB33" s="16">
        <f>IF(AND(YEAR(JulSun1+12)=$A$1,MONTH(JulSun1+12)=7),JulSun1+12, "")</f>
        <v>41103</v>
      </c>
      <c r="AC33" s="16">
        <f>IF(AND(YEAR(JulSun1+13)=$A$1,MONTH(JulSun1+13)=7),JulSun1+13, "")</f>
        <v>41104</v>
      </c>
      <c r="AD33" s="17"/>
      <c r="AE33" s="17"/>
      <c r="AF33" s="13"/>
      <c r="AG33" s="16">
        <f>IF(AND(YEAR(OctSun1+7)=$A$1,MONTH(OctSun1+7)=10),OctSun1+7, "")</f>
        <v>41189</v>
      </c>
      <c r="AH33" s="16">
        <f>IF(AND(YEAR(OctSun1+8)=$A$1,MONTH(OctSun1+8)=10),OctSun1+8, "")</f>
        <v>41190</v>
      </c>
      <c r="AI33" s="16">
        <f>IF(AND(YEAR(OctSun1+9)=$A$1,MONTH(OctSun1+9)=10),OctSun1+9, "")</f>
        <v>41191</v>
      </c>
      <c r="AJ33" s="16">
        <f>IF(AND(YEAR(OctSun1+10)=$A$1,MONTH(OctSun1+10)=10),OctSun1+10, "")</f>
        <v>41192</v>
      </c>
      <c r="AK33" s="16">
        <f>IF(AND(YEAR(OctSun1+11)=$A$1,MONTH(OctSun1+11)=10),OctSun1+11, "")</f>
        <v>41193</v>
      </c>
      <c r="AL33" s="16">
        <f>IF(AND(YEAR(OctSun1+12)=$A$1,MONTH(OctSun1+12)=10),OctSun1+12, "")</f>
        <v>41194</v>
      </c>
      <c r="AM33" s="16">
        <f>IF(AND(YEAR(OctSun1+13)=$A$1,MONTH(OctSun1+13)=10),OctSun1+13, "")</f>
        <v>41195</v>
      </c>
      <c r="AN33" s="17"/>
      <c r="AO33" s="17"/>
    </row>
    <row r="34" spans="1:41" ht="45" customHeight="1">
      <c r="A34" s="13"/>
      <c r="B34" s="13"/>
      <c r="C34" s="14">
        <f>IF(AND(YEAR(JanSun1+14)=$A$1,MONTH(JanSun1+14)=1),JanSun1+14, "")</f>
        <v>40923</v>
      </c>
      <c r="D34" s="14">
        <f>IF(AND(YEAR(JanSun1+15)=$A$1,MONTH(JanSun1+15)=1),JanSun1+15, "")</f>
        <v>40924</v>
      </c>
      <c r="E34" s="14">
        <f>IF(AND(YEAR(JanSun1+16)=$A$1,MONTH(JanSun1+16)=1),JanSun1+16, "")</f>
        <v>40925</v>
      </c>
      <c r="F34" s="14">
        <f>IF(AND(YEAR(JanSun1+17)=$A$1,MONTH(JanSun1+17)=1),JanSun1+17, "")</f>
        <v>40926</v>
      </c>
      <c r="G34" s="14">
        <f>IF(AND(YEAR(JanSun1+18)=$A$1,MONTH(JanSun1+18)=1),JanSun1+18, "")</f>
        <v>40927</v>
      </c>
      <c r="H34" s="14">
        <f>IF(AND(YEAR(JanSun1+19)=$A$1,MONTH(JanSun1+19)=1),JanSun1+19, "")</f>
        <v>40928</v>
      </c>
      <c r="I34" s="14">
        <f>IF(AND(YEAR(JanSun1+20)=$A$1,MONTH(JanSun1+20)=1),JanSun1+20, "")</f>
        <v>40929</v>
      </c>
      <c r="J34" s="15"/>
      <c r="K34" s="15"/>
      <c r="L34" s="13"/>
      <c r="M34" s="14">
        <f>IF(AND(YEAR(AprSun1+14)=$A$1,MONTH(AprSun1+14)=4),AprSun1+14, "")</f>
        <v>41014</v>
      </c>
      <c r="N34" s="14">
        <f>IF(AND(YEAR(AprSun1+15)=$A$1,MONTH(AprSun1+15)=4),AprSun1+15, "")</f>
        <v>41015</v>
      </c>
      <c r="O34" s="14">
        <f>IF(AND(YEAR(AprSun1+16)=$A$1,MONTH(AprSun1+16)=4),AprSun1+16, "")</f>
        <v>41016</v>
      </c>
      <c r="P34" s="14">
        <f>IF(AND(YEAR(AprSun1+17)=$A$1,MONTH(AprSun1+17)=4),AprSun1+17, "")</f>
        <v>41017</v>
      </c>
      <c r="Q34" s="14">
        <f>IF(AND(YEAR(AprSun1+18)=$A$1,MONTH(AprSun1+18)=4),AprSun1+18, "")</f>
        <v>41018</v>
      </c>
      <c r="R34" s="14">
        <f>IF(AND(YEAR(AprSun1+19)=$A$1,MONTH(AprSun1+19)=4),AprSun1+19, "")</f>
        <v>41019</v>
      </c>
      <c r="S34" s="14">
        <f>IF(AND(YEAR(AprSun1+20)=$A$1,MONTH(AprSun1+20)=4),AprSun1+20, "")</f>
        <v>41020</v>
      </c>
      <c r="T34" s="15"/>
      <c r="U34" s="15"/>
      <c r="V34" s="13"/>
      <c r="W34" s="14">
        <f>IF(AND(YEAR(JulSun1+14)=$A$1,MONTH(JulSun1+14)=7),JulSun1+14, "")</f>
        <v>41105</v>
      </c>
      <c r="X34" s="14">
        <f>IF(AND(YEAR(JulSun1+15)=$A$1,MONTH(JulSun1+15)=7),JulSun1+15, "")</f>
        <v>41106</v>
      </c>
      <c r="Y34" s="14">
        <f>IF(AND(YEAR(JulSun1+16)=$A$1,MONTH(JulSun1+16)=7),JulSun1+16, "")</f>
        <v>41107</v>
      </c>
      <c r="Z34" s="14">
        <f>IF(AND(YEAR(JulSun1+17)=$A$1,MONTH(JulSun1+17)=7),JulSun1+17, "")</f>
        <v>41108</v>
      </c>
      <c r="AA34" s="14">
        <f>IF(AND(YEAR(JulSun1+18)=$A$1,MONTH(JulSun1+18)=7),JulSun1+18, "")</f>
        <v>41109</v>
      </c>
      <c r="AB34" s="14">
        <f>IF(AND(YEAR(JulSun1+19)=$A$1,MONTH(JulSun1+19)=7),JulSun1+19, "")</f>
        <v>41110</v>
      </c>
      <c r="AC34" s="14">
        <f>IF(AND(YEAR(JulSun1+20)=$A$1,MONTH(JulSun1+20)=7),JulSun1+20, "")</f>
        <v>41111</v>
      </c>
      <c r="AD34" s="15"/>
      <c r="AE34" s="15"/>
      <c r="AF34" s="13"/>
      <c r="AG34" s="14">
        <f>IF(AND(YEAR(OctSun1+14)=$A$1,MONTH(OctSun1+14)=10),OctSun1+14, "")</f>
        <v>41196</v>
      </c>
      <c r="AH34" s="14">
        <f>IF(AND(YEAR(OctSun1+15)=$A$1,MONTH(OctSun1+15)=10),OctSun1+15, "")</f>
        <v>41197</v>
      </c>
      <c r="AI34" s="14">
        <f>IF(AND(YEAR(OctSun1+16)=$A$1,MONTH(OctSun1+16)=10),OctSun1+16, "")</f>
        <v>41198</v>
      </c>
      <c r="AJ34" s="14">
        <f>IF(AND(YEAR(OctSun1+17)=$A$1,MONTH(OctSun1+17)=10),OctSun1+17, "")</f>
        <v>41199</v>
      </c>
      <c r="AK34" s="14">
        <f>IF(AND(YEAR(OctSun1+18)=$A$1,MONTH(OctSun1+18)=10),OctSun1+18, "")</f>
        <v>41200</v>
      </c>
      <c r="AL34" s="14">
        <f>IF(AND(YEAR(OctSun1+19)=$A$1,MONTH(OctSun1+19)=10),OctSun1+19, "")</f>
        <v>41201</v>
      </c>
      <c r="AM34" s="14">
        <f>IF(AND(YEAR(OctSun1+20)=$A$1,MONTH(OctSun1+20)=10),OctSun1+20, "")</f>
        <v>41202</v>
      </c>
      <c r="AN34" s="15"/>
      <c r="AO34" s="15"/>
    </row>
    <row r="35" spans="1:41" ht="45" customHeight="1">
      <c r="A35" s="13"/>
      <c r="B35" s="13"/>
      <c r="C35" s="16">
        <f>IF(AND(YEAR(JanSun1+21)=$A$1,MONTH(JanSun1+21)=1),JanSun1+21, "")</f>
        <v>40930</v>
      </c>
      <c r="D35" s="16">
        <f>IF(AND(YEAR(JanSun1+22)=$A$1,MONTH(JanSun1+22)=1),JanSun1+22, "")</f>
        <v>40931</v>
      </c>
      <c r="E35" s="16">
        <f>IF(AND(YEAR(JanSun1+23)=$A$1,MONTH(JanSun1+23)=1),JanSun1+23, "")</f>
        <v>40932</v>
      </c>
      <c r="F35" s="16">
        <f>IF(AND(YEAR(JanSun1+24)=$A$1,MONTH(JanSun1+24)=1),JanSun1+24, "")</f>
        <v>40933</v>
      </c>
      <c r="G35" s="16">
        <f>IF(AND(YEAR(JanSun1+25)=$A$1,MONTH(JanSun1+25)=1),JanSun1+25, "")</f>
        <v>40934</v>
      </c>
      <c r="H35" s="16">
        <f>IF(AND(YEAR(JanSun1+26)=$A$1,MONTH(JanSun1+26)=1),JanSun1+26, "")</f>
        <v>40935</v>
      </c>
      <c r="I35" s="16">
        <f>IF(AND(YEAR(JanSun1+27)=$A$1,MONTH(JanSun1+27)=1),JanSun1+27, "")</f>
        <v>40936</v>
      </c>
      <c r="J35" s="17"/>
      <c r="K35" s="17"/>
      <c r="L35" s="13"/>
      <c r="M35" s="16">
        <f>IF(AND(YEAR(AprSun1+21)=$A$1,MONTH(AprSun1+21)=4),AprSun1+21, "")</f>
        <v>41021</v>
      </c>
      <c r="N35" s="16">
        <f>IF(AND(YEAR(AprSun1+22)=$A$1,MONTH(AprSun1+22)=4),AprSun1+22, "")</f>
        <v>41022</v>
      </c>
      <c r="O35" s="16">
        <f>IF(AND(YEAR(AprSun1+23)=$A$1,MONTH(AprSun1+23)=4),AprSun1+23, "")</f>
        <v>41023</v>
      </c>
      <c r="P35" s="16">
        <f>IF(AND(YEAR(AprSun1+24)=$A$1,MONTH(AprSun1+24)=4),AprSun1+24, "")</f>
        <v>41024</v>
      </c>
      <c r="Q35" s="16">
        <f>IF(AND(YEAR(AprSun1+25)=$A$1,MONTH(AprSun1+25)=4),AprSun1+25, "")</f>
        <v>41025</v>
      </c>
      <c r="R35" s="16">
        <f>IF(AND(YEAR(AprSun1+26)=$A$1,MONTH(AprSun1+26)=4),AprSun1+26, "")</f>
        <v>41026</v>
      </c>
      <c r="S35" s="16">
        <f>IF(AND(YEAR(AprSun1+27)=$A$1,MONTH(AprSun1+27)=4),AprSun1+27, "")</f>
        <v>41027</v>
      </c>
      <c r="T35" s="17"/>
      <c r="U35" s="17"/>
      <c r="V35" s="13"/>
      <c r="W35" s="16">
        <f>IF(AND(YEAR(JulSun1+21)=$A$1,MONTH(JulSun1+21)=7),JulSun1+21, "")</f>
        <v>41112</v>
      </c>
      <c r="X35" s="16">
        <f>IF(AND(YEAR(JulSun1+22)=$A$1,MONTH(JulSun1+22)=7),JulSun1+22, "")</f>
        <v>41113</v>
      </c>
      <c r="Y35" s="16">
        <f>IF(AND(YEAR(JulSun1+23)=$A$1,MONTH(JulSun1+23)=7),JulSun1+23, "")</f>
        <v>41114</v>
      </c>
      <c r="Z35" s="16">
        <f>IF(AND(YEAR(JulSun1+24)=$A$1,MONTH(JulSun1+24)=7),JulSun1+24, "")</f>
        <v>41115</v>
      </c>
      <c r="AA35" s="16">
        <f>IF(AND(YEAR(JulSun1+25)=$A$1,MONTH(JulSun1+25)=7),JulSun1+25, "")</f>
        <v>41116</v>
      </c>
      <c r="AB35" s="16">
        <f>IF(AND(YEAR(JulSun1+26)=$A$1,MONTH(JulSun1+26)=7),JulSun1+26, "")</f>
        <v>41117</v>
      </c>
      <c r="AC35" s="16">
        <f>IF(AND(YEAR(JulSun1+27)=$A$1,MONTH(JulSun1+27)=7),JulSun1+27, "")</f>
        <v>41118</v>
      </c>
      <c r="AD35" s="17"/>
      <c r="AE35" s="17"/>
      <c r="AF35" s="13"/>
      <c r="AG35" s="16">
        <f>IF(AND(YEAR(OctSun1+21)=$A$1,MONTH(OctSun1+21)=10),OctSun1+21, "")</f>
        <v>41203</v>
      </c>
      <c r="AH35" s="16">
        <f>IF(AND(YEAR(OctSun1+22)=$A$1,MONTH(OctSun1+22)=10),OctSun1+22, "")</f>
        <v>41204</v>
      </c>
      <c r="AI35" s="16">
        <f>IF(AND(YEAR(OctSun1+23)=$A$1,MONTH(OctSun1+23)=10),OctSun1+23, "")</f>
        <v>41205</v>
      </c>
      <c r="AJ35" s="16">
        <f>IF(AND(YEAR(OctSun1+24)=$A$1,MONTH(OctSun1+24)=10),OctSun1+24, "")</f>
        <v>41206</v>
      </c>
      <c r="AK35" s="16">
        <f>IF(AND(YEAR(OctSun1+25)=$A$1,MONTH(OctSun1+25)=10),OctSun1+25, "")</f>
        <v>41207</v>
      </c>
      <c r="AL35" s="16">
        <f>IF(AND(YEAR(OctSun1+26)=$A$1,MONTH(OctSun1+26)=10),OctSun1+26, "")</f>
        <v>41208</v>
      </c>
      <c r="AM35" s="16">
        <f>IF(AND(YEAR(OctSun1+27)=$A$1,MONTH(OctSun1+27)=10),OctSun1+27, "")</f>
        <v>41209</v>
      </c>
      <c r="AN35" s="17"/>
      <c r="AO35" s="17"/>
    </row>
    <row r="36" spans="1:41" ht="45" customHeight="1">
      <c r="A36" s="13"/>
      <c r="B36" s="13"/>
      <c r="C36" s="14">
        <f>IF(AND(YEAR(JanSun1+28)=$A$1,MONTH(JanSun1+28)=1),JanSun1+28, "")</f>
        <v>40937</v>
      </c>
      <c r="D36" s="14">
        <f>IF(AND(YEAR(JanSun1+29)=$A$1,MONTH(JanSun1+29)=1),JanSun1+29, "")</f>
        <v>40938</v>
      </c>
      <c r="E36" s="14">
        <f>IF(AND(YEAR(JanSun1+30)=$A$1,MONTH(JanSun1+30)=1),JanSun1+30, "")</f>
        <v>40939</v>
      </c>
      <c r="F36" s="14" t="str">
        <f>IF(AND(YEAR(JanSun1+31)=$A$1,MONTH(JanSun1+31)=1),JanSun1+31, "")</f>
        <v/>
      </c>
      <c r="G36" s="14" t="str">
        <f>IF(AND(YEAR(JanSun1+32)=$A$1,MONTH(JanSun1+32)=1),JanSun1+32, "")</f>
        <v/>
      </c>
      <c r="H36" s="14" t="str">
        <f>IF(AND(YEAR(JanSun1+33)=$A$1,MONTH(JanSun1+33)=1),JanSun1+33, "")</f>
        <v/>
      </c>
      <c r="I36" s="14" t="str">
        <f>IF(AND(YEAR(JanSun1+34)=$A$1,MONTH(JanSun1+34)=1),JanSun1+34, "")</f>
        <v/>
      </c>
      <c r="J36" s="15"/>
      <c r="K36" s="15"/>
      <c r="L36" s="13"/>
      <c r="M36" s="14">
        <f>IF(AND(YEAR(AprSun1+28)=$A$1,MONTH(AprSun1+28)=4),AprSun1+28, "")</f>
        <v>41028</v>
      </c>
      <c r="N36" s="14">
        <f>IF(AND(YEAR(AprSun1+29)=$A$1,MONTH(AprSun1+29)=4),AprSun1+29, "")</f>
        <v>41029</v>
      </c>
      <c r="O36" s="14" t="str">
        <f>IF(AND(YEAR(AprSun1+30)=$A$1,MONTH(AprSun1+30)=4),AprSun1+30, "")</f>
        <v/>
      </c>
      <c r="P36" s="14" t="str">
        <f>IF(AND(YEAR(AprSun1+31)=$A$1,MONTH(AprSun1+31)=4),AprSun1+31, "")</f>
        <v/>
      </c>
      <c r="Q36" s="14" t="str">
        <f>IF(AND(YEAR(AprSun1+32)=$A$1,MONTH(AprSun1+32)=4),AprSun1+32, "")</f>
        <v/>
      </c>
      <c r="R36" s="14" t="str">
        <f>IF(AND(YEAR(AprSun1+33)=$A$1,MONTH(AprSun1+33)=4),AprSun1+33, "")</f>
        <v/>
      </c>
      <c r="S36" s="14" t="str">
        <f>IF(AND(YEAR(AprSun1+34)=$A$1,MONTH(AprSun1+34)=4),AprSun1+34, "")</f>
        <v/>
      </c>
      <c r="T36" s="15"/>
      <c r="U36" s="15"/>
      <c r="V36" s="13"/>
      <c r="W36" s="14">
        <f>IF(AND(YEAR(JulSun1+28)=$A$1,MONTH(JulSun1+28)=7),JulSun1+28, "")</f>
        <v>41119</v>
      </c>
      <c r="X36" s="14">
        <f>IF(AND(YEAR(JulSun1+29)=$A$1,MONTH(JulSun1+29)=7),JulSun1+29, "")</f>
        <v>41120</v>
      </c>
      <c r="Y36" s="14">
        <f>IF(AND(YEAR(JulSun1+30)=$A$1,MONTH(JulSun1+30)=7),JulSun1+30, "")</f>
        <v>41121</v>
      </c>
      <c r="Z36" s="14" t="str">
        <f>IF(AND(YEAR(JulSun1+31)=$A$1,MONTH(JulSun1+31)=7),JulSun1+31, "")</f>
        <v/>
      </c>
      <c r="AA36" s="14" t="str">
        <f>IF(AND(YEAR(JulSun1+32)=$A$1,MONTH(JulSun1+32)=7),JulSun1+32, "")</f>
        <v/>
      </c>
      <c r="AB36" s="14" t="str">
        <f>IF(AND(YEAR(JulSun1+33)=$A$1,MONTH(JulSun1+33)=7),JulSun1+33, "")</f>
        <v/>
      </c>
      <c r="AC36" s="14" t="str">
        <f>IF(AND(YEAR(JulSun1+34)=$A$1,MONTH(JulSun1+34)=7),JulSun1+34, "")</f>
        <v/>
      </c>
      <c r="AD36" s="15"/>
      <c r="AE36" s="15"/>
      <c r="AF36" s="13"/>
      <c r="AG36" s="14">
        <f>IF(AND(YEAR(OctSun1+28)=$A$1,MONTH(OctSun1+28)=10),OctSun1+28, "")</f>
        <v>41210</v>
      </c>
      <c r="AH36" s="14">
        <f>IF(AND(YEAR(OctSun1+29)=$A$1,MONTH(OctSun1+29)=10),OctSun1+29, "")</f>
        <v>41211</v>
      </c>
      <c r="AI36" s="14">
        <f>IF(AND(YEAR(OctSun1+30)=$A$1,MONTH(OctSun1+30)=10),OctSun1+30, "")</f>
        <v>41212</v>
      </c>
      <c r="AJ36" s="14">
        <f>IF(AND(YEAR(OctSun1+31)=$A$1,MONTH(OctSun1+31)=10),OctSun1+31, "")</f>
        <v>41213</v>
      </c>
      <c r="AK36" s="14" t="str">
        <f>IF(AND(YEAR(OctSun1+32)=$A$1,MONTH(OctSun1+32)=10),OctSun1+32, "")</f>
        <v/>
      </c>
      <c r="AL36" s="14" t="str">
        <f>IF(AND(YEAR(OctSun1+33)=$A$1,MONTH(OctSun1+33)=10),OctSun1+33, "")</f>
        <v/>
      </c>
      <c r="AM36" s="14" t="str">
        <f>IF(AND(YEAR(OctSun1+34)=$A$1,MONTH(OctSun1+34)=10),OctSun1+34, "")</f>
        <v/>
      </c>
      <c r="AN36" s="15"/>
      <c r="AO36" s="15"/>
    </row>
    <row r="37" spans="1:41" ht="45" customHeight="1">
      <c r="C37" s="7"/>
      <c r="D37" s="7"/>
      <c r="E37" s="7"/>
      <c r="F37" s="7"/>
      <c r="G37" s="7"/>
      <c r="H37" s="7"/>
      <c r="I37" s="7"/>
      <c r="J37" s="7"/>
      <c r="K37" s="7"/>
      <c r="M37" s="7"/>
      <c r="N37" s="7"/>
      <c r="O37" s="7"/>
      <c r="P37" s="7"/>
      <c r="Q37" s="7"/>
      <c r="R37" s="7"/>
      <c r="S37" s="7"/>
      <c r="T37" s="7"/>
      <c r="U37" s="7"/>
      <c r="W37" s="7"/>
      <c r="X37" s="7"/>
      <c r="Y37" s="7"/>
      <c r="Z37" s="7"/>
      <c r="AA37" s="7"/>
      <c r="AB37" s="7"/>
      <c r="AC37" s="7"/>
      <c r="AD37" s="7"/>
      <c r="AE37" s="7"/>
      <c r="AG37" s="9"/>
      <c r="AH37" s="9"/>
      <c r="AI37" s="9"/>
      <c r="AJ37" s="9"/>
      <c r="AK37" s="9"/>
      <c r="AL37" s="9"/>
      <c r="AM37" s="9"/>
      <c r="AN37" s="7"/>
      <c r="AO37" s="7"/>
    </row>
    <row r="38" spans="1:41" ht="45" customHeight="1">
      <c r="B38" s="3"/>
      <c r="C38" s="6"/>
      <c r="D38" s="6"/>
      <c r="E38" s="6"/>
      <c r="F38" s="6"/>
      <c r="G38" s="6"/>
      <c r="H38" s="6"/>
      <c r="I38" s="6"/>
      <c r="J38" s="6"/>
      <c r="K38" s="6"/>
      <c r="L38" s="3"/>
      <c r="M38" s="6"/>
      <c r="N38" s="6"/>
      <c r="O38" s="6"/>
      <c r="P38" s="6"/>
      <c r="Q38" s="6"/>
      <c r="R38" s="6"/>
      <c r="S38" s="6"/>
      <c r="T38" s="6"/>
      <c r="U38" s="6"/>
      <c r="V38" s="3"/>
      <c r="W38" s="6"/>
      <c r="X38" s="6"/>
      <c r="Y38" s="6"/>
      <c r="Z38" s="6"/>
      <c r="AA38" s="6"/>
      <c r="AB38" s="6"/>
      <c r="AC38" s="6"/>
      <c r="AD38" s="6"/>
      <c r="AE38" s="6"/>
      <c r="AF38" s="3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45" customHeight="1">
      <c r="A39" s="18"/>
      <c r="B39" s="18"/>
      <c r="C39" s="36" t="s">
        <v>6</v>
      </c>
      <c r="D39" s="37"/>
      <c r="E39" s="37"/>
      <c r="F39" s="37"/>
      <c r="G39" s="37"/>
      <c r="H39" s="37"/>
      <c r="I39" s="37"/>
      <c r="J39" s="38"/>
      <c r="K39" s="39"/>
      <c r="L39" s="18"/>
      <c r="M39" s="40" t="s">
        <v>9</v>
      </c>
      <c r="N39" s="41"/>
      <c r="O39" s="41"/>
      <c r="P39" s="41"/>
      <c r="Q39" s="41"/>
      <c r="R39" s="41"/>
      <c r="S39" s="41"/>
      <c r="T39" s="42"/>
      <c r="U39" s="42"/>
      <c r="V39" s="18"/>
      <c r="W39" s="49" t="s">
        <v>14</v>
      </c>
      <c r="X39" s="50"/>
      <c r="Y39" s="50"/>
      <c r="Z39" s="50"/>
      <c r="AA39" s="50"/>
      <c r="AB39" s="50"/>
      <c r="AC39" s="50"/>
      <c r="AD39" s="50"/>
      <c r="AE39" s="50"/>
      <c r="AF39" s="18"/>
      <c r="AG39" s="49" t="s">
        <v>15</v>
      </c>
      <c r="AH39" s="50"/>
      <c r="AI39" s="50"/>
      <c r="AJ39" s="50"/>
      <c r="AK39" s="50"/>
      <c r="AL39" s="50"/>
      <c r="AM39" s="50"/>
      <c r="AN39" s="50"/>
      <c r="AO39" s="50"/>
    </row>
    <row r="40" spans="1:41" ht="45" customHeight="1">
      <c r="A40" s="10"/>
      <c r="B40" s="11"/>
      <c r="C40" s="12" t="s">
        <v>0</v>
      </c>
      <c r="D40" s="12" t="s">
        <v>1</v>
      </c>
      <c r="E40" s="12" t="s">
        <v>2</v>
      </c>
      <c r="F40" s="12" t="s">
        <v>3</v>
      </c>
      <c r="G40" s="12" t="s">
        <v>2</v>
      </c>
      <c r="H40" s="12" t="s">
        <v>4</v>
      </c>
      <c r="I40" s="12" t="s">
        <v>0</v>
      </c>
      <c r="J40" s="12" t="s">
        <v>17</v>
      </c>
      <c r="K40" s="12" t="s">
        <v>18</v>
      </c>
      <c r="L40" s="10"/>
      <c r="M40" s="12" t="s">
        <v>0</v>
      </c>
      <c r="N40" s="12" t="s">
        <v>1</v>
      </c>
      <c r="O40" s="12" t="s">
        <v>2</v>
      </c>
      <c r="P40" s="12" t="s">
        <v>3</v>
      </c>
      <c r="Q40" s="12" t="s">
        <v>2</v>
      </c>
      <c r="R40" s="12" t="s">
        <v>4</v>
      </c>
      <c r="S40" s="12" t="s">
        <v>0</v>
      </c>
      <c r="T40" s="12" t="s">
        <v>17</v>
      </c>
      <c r="U40" s="12" t="s">
        <v>18</v>
      </c>
      <c r="V40" s="10"/>
      <c r="W40" s="12" t="s">
        <v>0</v>
      </c>
      <c r="X40" s="12" t="s">
        <v>1</v>
      </c>
      <c r="Y40" s="12" t="s">
        <v>2</v>
      </c>
      <c r="Z40" s="12" t="s">
        <v>3</v>
      </c>
      <c r="AA40" s="12" t="s">
        <v>2</v>
      </c>
      <c r="AB40" s="12" t="s">
        <v>4</v>
      </c>
      <c r="AC40" s="12" t="s">
        <v>0</v>
      </c>
      <c r="AD40" s="12" t="s">
        <v>17</v>
      </c>
      <c r="AE40" s="12" t="s">
        <v>18</v>
      </c>
      <c r="AF40" s="10"/>
      <c r="AG40" s="12" t="s">
        <v>0</v>
      </c>
      <c r="AH40" s="12" t="s">
        <v>1</v>
      </c>
      <c r="AI40" s="12" t="s">
        <v>2</v>
      </c>
      <c r="AJ40" s="12" t="s">
        <v>3</v>
      </c>
      <c r="AK40" s="12" t="s">
        <v>2</v>
      </c>
      <c r="AL40" s="12" t="s">
        <v>4</v>
      </c>
      <c r="AM40" s="12" t="s">
        <v>0</v>
      </c>
      <c r="AN40" s="12" t="s">
        <v>17</v>
      </c>
      <c r="AO40" s="12" t="s">
        <v>18</v>
      </c>
    </row>
    <row r="41" spans="1:41" ht="45" customHeight="1">
      <c r="A41" s="13"/>
      <c r="B41" s="13"/>
      <c r="C41" s="14" t="str">
        <f>IF(AND(YEAR(FebSun1)=$A$1,MONTH(FebSun1)=2),FebSun1, "")</f>
        <v/>
      </c>
      <c r="D41" s="14" t="str">
        <f>IF(AND(YEAR(FebSun1+1)=$A$1,MONTH(FebSun1+1)=2),FebSun1+1, "")</f>
        <v/>
      </c>
      <c r="E41" s="14" t="str">
        <f>IF(AND(YEAR(FebSun1+2)=$A$1,MONTH(FebSun1+2)=2),FebSun1+2, "")</f>
        <v/>
      </c>
      <c r="F41" s="14">
        <f>IF(AND(YEAR(FebSun1+3)=$A$1,MONTH(FebSun1+3)=2),FebSun1+3, "")</f>
        <v>40940</v>
      </c>
      <c r="G41" s="14">
        <f>IF(AND(YEAR(FebSun1+4)=$A$1,MONTH(FebSun1+4)=2),FebSun1+4, "")</f>
        <v>40941</v>
      </c>
      <c r="H41" s="14">
        <f>IF(AND(YEAR(FebSun1+5)=$A$1,MONTH(FebSun1+5)=2),FebSun1+5, "")</f>
        <v>40942</v>
      </c>
      <c r="I41" s="14">
        <f>IF(AND(YEAR(FebSun1+6)=$A$1,MONTH(FebSun1+6)=2),FebSun1+6, "")</f>
        <v>40943</v>
      </c>
      <c r="J41" s="15"/>
      <c r="K41" s="15"/>
      <c r="L41" s="13"/>
      <c r="M41" s="14" t="str">
        <f>IF(AND(YEAR(MaySun1)=$A$1,MONTH(MaySun1)=5),MaySun1, "")</f>
        <v/>
      </c>
      <c r="N41" s="14" t="str">
        <f>IF(AND(YEAR(MaySun1+1)=$A$1,MONTH(MaySun1+1)=5),MaySun1+1, "")</f>
        <v/>
      </c>
      <c r="O41" s="14">
        <f>IF(AND(YEAR(MaySun1+2)=$A$1,MONTH(MaySun1+2)=5),MaySun1+2, "")</f>
        <v>41030</v>
      </c>
      <c r="P41" s="14">
        <f>IF(AND(YEAR(MaySun1+3)=$A$1,MONTH(MaySun1+3)=5),MaySun1+3, "")</f>
        <v>41031</v>
      </c>
      <c r="Q41" s="14">
        <f>IF(AND(YEAR(MaySun1+4)=$A$1,MONTH(MaySun1+4)=5),MaySun1+4, "")</f>
        <v>41032</v>
      </c>
      <c r="R41" s="14">
        <f>IF(AND(YEAR(MaySun1+5)=$A$1,MONTH(MaySun1+5)=5),MaySun1+5, "")</f>
        <v>41033</v>
      </c>
      <c r="S41" s="14">
        <f>IF(AND(YEAR(MaySun1+6)=$A$1,MONTH(MaySun1+6)=5),MaySun1+6, "")</f>
        <v>41034</v>
      </c>
      <c r="T41" s="15"/>
      <c r="U41" s="15"/>
      <c r="V41" s="13"/>
      <c r="W41" s="14" t="str">
        <f>IF(AND(YEAR(AugSun1)=$A$1,MONTH(AugSun1)=8),AugSun1, "")</f>
        <v/>
      </c>
      <c r="X41" s="14" t="str">
        <f>IF(AND(YEAR(AugSun1+1)=$A$1,MONTH(AugSun1+1)=8),AugSun1+1, "")</f>
        <v/>
      </c>
      <c r="Y41" s="14" t="str">
        <f>IF(AND(YEAR(AugSun1+2)=$A$1,MONTH(AugSun1+2)=8),AugSun1+2, "")</f>
        <v/>
      </c>
      <c r="Z41" s="14">
        <f>IF(AND(YEAR(AugSun1+3)=$A$1,MONTH(AugSun1+3)=8),AugSun1+3, "")</f>
        <v>41122</v>
      </c>
      <c r="AA41" s="14">
        <f>IF(AND(YEAR(AugSun1+4)=$A$1,MONTH(AugSun1+4)=8),AugSun1+4, "")</f>
        <v>41123</v>
      </c>
      <c r="AB41" s="14">
        <f>IF(AND(YEAR(AugSun1+5)=$A$1,MONTH(AugSun1+5)=8),AugSun1+5, "")</f>
        <v>41124</v>
      </c>
      <c r="AC41" s="14">
        <f>IF(AND(YEAR(AugSun1+6)=$A$1,MONTH(AugSun1+6)=8),AugSun1+6, "")</f>
        <v>41125</v>
      </c>
      <c r="AD41" s="15"/>
      <c r="AE41" s="15"/>
      <c r="AF41" s="13"/>
      <c r="AG41" s="14" t="str">
        <f>IF(AND(YEAR(NovSun1)=$A$1,MONTH(NovSun1)=11),NovSun1, "")</f>
        <v/>
      </c>
      <c r="AH41" s="14" t="str">
        <f>IF(AND(YEAR(NovSun1+1)=$A$1,MONTH(NovSun1+1)=11),NovSun1+1, "")</f>
        <v/>
      </c>
      <c r="AI41" s="14" t="str">
        <f>IF(AND(YEAR(NovSun1+2)=$A$1,MONTH(NovSun1+2)=11),NovSun1+2, "")</f>
        <v/>
      </c>
      <c r="AJ41" s="14" t="str">
        <f>IF(AND(YEAR(NovSun1+3)=$A$1,MONTH(NovSun1+3)=11),NovSun1+3, "")</f>
        <v/>
      </c>
      <c r="AK41" s="14">
        <f>IF(AND(YEAR(NovSun1+4)=$A$1,MONTH(NovSun1+4)=11),NovSun1+4, "")</f>
        <v>41214</v>
      </c>
      <c r="AL41" s="14">
        <f>IF(AND(YEAR(NovSun1+5)=$A$1,MONTH(NovSun1+5)=11),NovSun1+5, "")</f>
        <v>41215</v>
      </c>
      <c r="AM41" s="14">
        <f>IF(AND(YEAR(NovSun1+6)=$A$1,MONTH(NovSun1+6)=11),NovSun1+6, "")</f>
        <v>41216</v>
      </c>
      <c r="AN41" s="15"/>
      <c r="AO41" s="15"/>
    </row>
    <row r="42" spans="1:41" ht="45" customHeight="1">
      <c r="A42" s="13"/>
      <c r="B42" s="13"/>
      <c r="C42" s="16">
        <f>IF(AND(YEAR(FebSun1+7)=$A$1,MONTH(FebSun1+7)=2),FebSun1+7, "")</f>
        <v>40944</v>
      </c>
      <c r="D42" s="16">
        <f>IF(AND(YEAR(FebSun1+8)=$A$1,MONTH(FebSun1+8)=2),FebSun1+8, "")</f>
        <v>40945</v>
      </c>
      <c r="E42" s="16">
        <f>IF(AND(YEAR(FebSun1+9)=$A$1,MONTH(FebSun1+9)=2),FebSun1+9, "")</f>
        <v>40946</v>
      </c>
      <c r="F42" s="16">
        <f>IF(AND(YEAR(FebSun1+10)=$A$1,MONTH(FebSun1+10)=2),FebSun1+10, "")</f>
        <v>40947</v>
      </c>
      <c r="G42" s="16">
        <f>IF(AND(YEAR(FebSun1+11)=$A$1,MONTH(FebSun1+11)=2),FebSun1+11, "")</f>
        <v>40948</v>
      </c>
      <c r="H42" s="16">
        <f>IF(AND(YEAR(FebSun1+12)=$A$1,MONTH(FebSun1+12)=2),FebSun1+12, "")</f>
        <v>40949</v>
      </c>
      <c r="I42" s="16">
        <f>IF(AND(YEAR(FebSun1+13)=$A$1,MONTH(FebSun1+13)=2),FebSun1+13, "")</f>
        <v>40950</v>
      </c>
      <c r="J42" s="17"/>
      <c r="K42" s="17"/>
      <c r="L42" s="13"/>
      <c r="M42" s="16">
        <f>IF(AND(YEAR(MaySun1+7)=$A$1,MONTH(MaySun1+7)=5),MaySun1+7, "")</f>
        <v>41035</v>
      </c>
      <c r="N42" s="16">
        <f>IF(AND(YEAR(MaySun1+8)=$A$1,MONTH(MaySun1+8)=5),MaySun1+8, "")</f>
        <v>41036</v>
      </c>
      <c r="O42" s="16">
        <f>IF(AND(YEAR(MaySun1+9)=$A$1,MONTH(MaySun1+9)=5),MaySun1+9, "")</f>
        <v>41037</v>
      </c>
      <c r="P42" s="16">
        <f>IF(AND(YEAR(MaySun1+10)=$A$1,MONTH(MaySun1+10)=5),MaySun1+10, "")</f>
        <v>41038</v>
      </c>
      <c r="Q42" s="16">
        <f>IF(AND(YEAR(MaySun1+11)=$A$1,MONTH(MaySun1+11)=5),MaySun1+11, "")</f>
        <v>41039</v>
      </c>
      <c r="R42" s="16">
        <f>IF(AND(YEAR(MaySun1+12)=$A$1,MONTH(MaySun1+12)=5),MaySun1+12, "")</f>
        <v>41040</v>
      </c>
      <c r="S42" s="16">
        <f>IF(AND(YEAR(MaySun1+13)=$A$1,MONTH(MaySun1+13)=5),MaySun1+13, "")</f>
        <v>41041</v>
      </c>
      <c r="T42" s="17"/>
      <c r="U42" s="17"/>
      <c r="V42" s="13"/>
      <c r="W42" s="16">
        <f>IF(AND(YEAR(AugSun1+7)=$A$1,MONTH(AugSun1+7)=8),AugSun1+7, "")</f>
        <v>41126</v>
      </c>
      <c r="X42" s="16">
        <f>IF(AND(YEAR(AugSun1+8)=$A$1,MONTH(AugSun1+8)=8),AugSun1+8, "")</f>
        <v>41127</v>
      </c>
      <c r="Y42" s="16">
        <f>IF(AND(YEAR(AugSun1+9)=$A$1,MONTH(AugSun1+9)=8),AugSun1+9, "")</f>
        <v>41128</v>
      </c>
      <c r="Z42" s="16">
        <f>IF(AND(YEAR(AugSun1+10)=$A$1,MONTH(AugSun1+10)=8),AugSun1+10, "")</f>
        <v>41129</v>
      </c>
      <c r="AA42" s="16">
        <f>IF(AND(YEAR(AugSun1+11)=$A$1,MONTH(AugSun1+11)=8),AugSun1+11, "")</f>
        <v>41130</v>
      </c>
      <c r="AB42" s="16">
        <f>IF(AND(YEAR(AugSun1+12)=$A$1,MONTH(AugSun1+12)=8),AugSun1+12, "")</f>
        <v>41131</v>
      </c>
      <c r="AC42" s="16">
        <f>IF(AND(YEAR(AugSun1+13)=$A$1,MONTH(AugSun1+13)=8),AugSun1+13, "")</f>
        <v>41132</v>
      </c>
      <c r="AD42" s="17"/>
      <c r="AE42" s="17"/>
      <c r="AF42" s="13"/>
      <c r="AG42" s="16">
        <f>IF(AND(YEAR(NovSun1+7)=$A$1,MONTH(NovSun1+7)=11),NovSun1+7, "")</f>
        <v>41217</v>
      </c>
      <c r="AH42" s="16">
        <f>IF(AND(YEAR(NovSun1+8)=$A$1,MONTH(NovSun1+8)=11),NovSun1+8, "")</f>
        <v>41218</v>
      </c>
      <c r="AI42" s="16">
        <f>IF(AND(YEAR(NovSun1+9)=$A$1,MONTH(NovSun1+9)=11),NovSun1+9, "")</f>
        <v>41219</v>
      </c>
      <c r="AJ42" s="16">
        <f>IF(AND(YEAR(NovSun1+10)=$A$1,MONTH(NovSun1+10)=11),NovSun1+10, "")</f>
        <v>41220</v>
      </c>
      <c r="AK42" s="16">
        <f>IF(AND(YEAR(NovSun1+11)=$A$1,MONTH(NovSun1+11)=11),NovSun1+11, "")</f>
        <v>41221</v>
      </c>
      <c r="AL42" s="16">
        <f>IF(AND(YEAR(NovSun1+12)=$A$1,MONTH(NovSun1+12)=11),NovSun1+12, "")</f>
        <v>41222</v>
      </c>
      <c r="AM42" s="16">
        <f>IF(AND(YEAR(NovSun1+13)=$A$1,MONTH(NovSun1+13)=11),NovSun1+13, "")</f>
        <v>41223</v>
      </c>
      <c r="AN42" s="17"/>
      <c r="AO42" s="17"/>
    </row>
    <row r="43" spans="1:41" ht="45" customHeight="1">
      <c r="A43" s="13"/>
      <c r="B43" s="13"/>
      <c r="C43" s="14">
        <f>IF(AND(YEAR(FebSun1+14)=$A$1,MONTH(FebSun1+14)=2),FebSun1+14, "")</f>
        <v>40951</v>
      </c>
      <c r="D43" s="14">
        <f>IF(AND(YEAR(FebSun1+15)=$A$1,MONTH(FebSun1+15)=2),FebSun1+15, "")</f>
        <v>40952</v>
      </c>
      <c r="E43" s="14">
        <f>IF(AND(YEAR(FebSun1+16)=$A$1,MONTH(FebSun1+16)=2),FebSun1+16, "")</f>
        <v>40953</v>
      </c>
      <c r="F43" s="14">
        <f>IF(AND(YEAR(FebSun1+17)=$A$1,MONTH(FebSun1+17)=2),FebSun1+17, "")</f>
        <v>40954</v>
      </c>
      <c r="G43" s="14">
        <f>IF(AND(YEAR(FebSun1+18)=$A$1,MONTH(FebSun1+18)=2),FebSun1+18, "")</f>
        <v>40955</v>
      </c>
      <c r="H43" s="14">
        <f>IF(AND(YEAR(FebSun1+19)=$A$1,MONTH(FebSun1+19)=2),FebSun1+19, "")</f>
        <v>40956</v>
      </c>
      <c r="I43" s="14">
        <f>IF(AND(YEAR(FebSun1+20)=$A$1,MONTH(FebSun1+20)=2),FebSun1+20, "")</f>
        <v>40957</v>
      </c>
      <c r="J43" s="15"/>
      <c r="K43" s="15"/>
      <c r="L43" s="13"/>
      <c r="M43" s="14">
        <f>IF(AND(YEAR(MaySun1+14)=$A$1,MONTH(MaySun1+14)=5),MaySun1+14, "")</f>
        <v>41042</v>
      </c>
      <c r="N43" s="14">
        <f>IF(AND(YEAR(MaySun1+15)=$A$1,MONTH(MaySun1+15)=5),MaySun1+15, "")</f>
        <v>41043</v>
      </c>
      <c r="O43" s="14">
        <f>IF(AND(YEAR(MaySun1+16)=$A$1,MONTH(MaySun1+16)=5),MaySun1+16, "")</f>
        <v>41044</v>
      </c>
      <c r="P43" s="14">
        <f>IF(AND(YEAR(MaySun1+17)=$A$1,MONTH(MaySun1+17)=5),MaySun1+17, "")</f>
        <v>41045</v>
      </c>
      <c r="Q43" s="14">
        <f>IF(AND(YEAR(MaySun1+18)=$A$1,MONTH(MaySun1+18)=5),MaySun1+18, "")</f>
        <v>41046</v>
      </c>
      <c r="R43" s="14">
        <f>IF(AND(YEAR(MaySun1+19)=$A$1,MONTH(MaySun1+19)=5),MaySun1+19, "")</f>
        <v>41047</v>
      </c>
      <c r="S43" s="14">
        <f>IF(AND(YEAR(MaySun1+20)=$A$1,MONTH(MaySun1+20)=5),MaySun1+20, "")</f>
        <v>41048</v>
      </c>
      <c r="T43" s="15"/>
      <c r="U43" s="15"/>
      <c r="V43" s="13"/>
      <c r="W43" s="14">
        <f>IF(AND(YEAR(AugSun1+14)=$A$1,MONTH(AugSun1+14)=8),AugSun1+14, "")</f>
        <v>41133</v>
      </c>
      <c r="X43" s="14">
        <f>IF(AND(YEAR(AugSun1+15)=$A$1,MONTH(AugSun1+15)=8),AugSun1+15, "")</f>
        <v>41134</v>
      </c>
      <c r="Y43" s="14">
        <f>IF(AND(YEAR(AugSun1+16)=$A$1,MONTH(AugSun1+16)=8),AugSun1+16, "")</f>
        <v>41135</v>
      </c>
      <c r="Z43" s="14">
        <f>IF(AND(YEAR(AugSun1+17)=$A$1,MONTH(AugSun1+17)=8),AugSun1+17, "")</f>
        <v>41136</v>
      </c>
      <c r="AA43" s="14">
        <f>IF(AND(YEAR(AugSun1+18)=$A$1,MONTH(AugSun1+18)=8),AugSun1+18, "")</f>
        <v>41137</v>
      </c>
      <c r="AB43" s="14">
        <f>IF(AND(YEAR(AugSun1+19)=$A$1,MONTH(AugSun1+19)=8),AugSun1+19, "")</f>
        <v>41138</v>
      </c>
      <c r="AC43" s="14">
        <f>IF(AND(YEAR(AugSun1+20)=$A$1,MONTH(AugSun1+20)=8),AugSun1+20, "")</f>
        <v>41139</v>
      </c>
      <c r="AD43" s="15"/>
      <c r="AE43" s="15"/>
      <c r="AF43" s="13"/>
      <c r="AG43" s="14">
        <f>IF(AND(YEAR(NovSun1+14)=$A$1,MONTH(NovSun1+14)=11),NovSun1+14, "")</f>
        <v>41224</v>
      </c>
      <c r="AH43" s="14">
        <f>IF(AND(YEAR(NovSun1+15)=$A$1,MONTH(NovSun1+15)=11),NovSun1+15, "")</f>
        <v>41225</v>
      </c>
      <c r="AI43" s="14">
        <f>IF(AND(YEAR(NovSun1+16)=$A$1,MONTH(NovSun1+16)=11),NovSun1+16, "")</f>
        <v>41226</v>
      </c>
      <c r="AJ43" s="14">
        <f>IF(AND(YEAR(NovSun1+17)=$A$1,MONTH(NovSun1+17)=11),NovSun1+17, "")</f>
        <v>41227</v>
      </c>
      <c r="AK43" s="14">
        <f>IF(AND(YEAR(NovSun1+18)=$A$1,MONTH(NovSun1+18)=11),NovSun1+18, "")</f>
        <v>41228</v>
      </c>
      <c r="AL43" s="14">
        <f>IF(AND(YEAR(NovSun1+19)=$A$1,MONTH(NovSun1+19)=11),NovSun1+19, "")</f>
        <v>41229</v>
      </c>
      <c r="AM43" s="14">
        <f>IF(AND(YEAR(NovSun1+20)=$A$1,MONTH(NovSun1+20)=11),NovSun1+20, "")</f>
        <v>41230</v>
      </c>
      <c r="AN43" s="15"/>
      <c r="AO43" s="15"/>
    </row>
    <row r="44" spans="1:41" ht="45" customHeight="1">
      <c r="A44" s="13"/>
      <c r="B44" s="13"/>
      <c r="C44" s="16">
        <f>IF(AND(YEAR(FebSun1+21)=$A$1,MONTH(FebSun1+21)=2),FebSun1+21, "")</f>
        <v>40958</v>
      </c>
      <c r="D44" s="16">
        <f>IF(AND(YEAR(FebSun1+22)=$A$1,MONTH(FebSun1+22)=2),FebSun1+22, "")</f>
        <v>40959</v>
      </c>
      <c r="E44" s="16">
        <f>IF(AND(YEAR(FebSun1+23)=$A$1,MONTH(FebSun1+23)=2),FebSun1+23, "")</f>
        <v>40960</v>
      </c>
      <c r="F44" s="16">
        <f>IF(AND(YEAR(FebSun1+24)=$A$1,MONTH(FebSun1+24)=2),FebSun1+24, "")</f>
        <v>40961</v>
      </c>
      <c r="G44" s="16">
        <f>IF(AND(YEAR(FebSun1+25)=$A$1,MONTH(FebSun1+25)=2),FebSun1+25, "")</f>
        <v>40962</v>
      </c>
      <c r="H44" s="16">
        <f>IF(AND(YEAR(FebSun1+26)=$A$1,MONTH(FebSun1+26)=2),FebSun1+26, "")</f>
        <v>40963</v>
      </c>
      <c r="I44" s="16">
        <f>IF(AND(YEAR(FebSun1+27)=$A$1,MONTH(FebSun1+27)=2),FebSun1+27, "")</f>
        <v>40964</v>
      </c>
      <c r="J44" s="17"/>
      <c r="K44" s="17"/>
      <c r="L44" s="13"/>
      <c r="M44" s="16">
        <f>IF(AND(YEAR(MaySun1+21)=$A$1,MONTH(MaySun1+21)=5),MaySun1+21, "")</f>
        <v>41049</v>
      </c>
      <c r="N44" s="16">
        <f>IF(AND(YEAR(MaySun1+22)=$A$1,MONTH(MaySun1+22)=5),MaySun1+22, "")</f>
        <v>41050</v>
      </c>
      <c r="O44" s="16">
        <f>IF(AND(YEAR(MaySun1+23)=$A$1,MONTH(MaySun1+23)=5),MaySun1+23, "")</f>
        <v>41051</v>
      </c>
      <c r="P44" s="16">
        <f>IF(AND(YEAR(MaySun1+24)=$A$1,MONTH(MaySun1+24)=5),MaySun1+24, "")</f>
        <v>41052</v>
      </c>
      <c r="Q44" s="16">
        <f>IF(AND(YEAR(MaySun1+25)=$A$1,MONTH(MaySun1+25)=5),MaySun1+25, "")</f>
        <v>41053</v>
      </c>
      <c r="R44" s="16">
        <f>IF(AND(YEAR(MaySun1+26)=$A$1,MONTH(MaySun1+26)=5),MaySun1+26, "")</f>
        <v>41054</v>
      </c>
      <c r="S44" s="16">
        <f>IF(AND(YEAR(MaySun1+27)=$A$1,MONTH(MaySun1+27)=5),MaySun1+27, "")</f>
        <v>41055</v>
      </c>
      <c r="T44" s="17"/>
      <c r="U44" s="17"/>
      <c r="V44" s="13"/>
      <c r="W44" s="16">
        <f>IF(AND(YEAR(AugSun1+21)=$A$1,MONTH(AugSun1+21)=8),AugSun1+21, "")</f>
        <v>41140</v>
      </c>
      <c r="X44" s="16">
        <f>IF(AND(YEAR(AugSun1+22)=$A$1,MONTH(AugSun1+22)=8),AugSun1+22, "")</f>
        <v>41141</v>
      </c>
      <c r="Y44" s="16">
        <f>IF(AND(YEAR(AugSun1+23)=$A$1,MONTH(AugSun1+23)=8),AugSun1+23, "")</f>
        <v>41142</v>
      </c>
      <c r="Z44" s="16">
        <f>IF(AND(YEAR(AugSun1+24)=$A$1,MONTH(AugSun1+24)=8),AugSun1+24, "")</f>
        <v>41143</v>
      </c>
      <c r="AA44" s="16">
        <f>IF(AND(YEAR(AugSun1+25)=$A$1,MONTH(AugSun1+25)=8),AugSun1+25, "")</f>
        <v>41144</v>
      </c>
      <c r="AB44" s="16">
        <f>IF(AND(YEAR(AugSun1+26)=$A$1,MONTH(AugSun1+26)=8),AugSun1+26, "")</f>
        <v>41145</v>
      </c>
      <c r="AC44" s="16">
        <f>IF(AND(YEAR(AugSun1+27)=$A$1,MONTH(AugSun1+27)=8),AugSun1+27, "")</f>
        <v>41146</v>
      </c>
      <c r="AD44" s="17"/>
      <c r="AE44" s="17"/>
      <c r="AF44" s="13"/>
      <c r="AG44" s="16">
        <f>IF(AND(YEAR(NovSun1+21)=$A$1,MONTH(NovSun1+21)=11),NovSun1+21, "")</f>
        <v>41231</v>
      </c>
      <c r="AH44" s="16">
        <f>IF(AND(YEAR(NovSun1+22)=$A$1,MONTH(NovSun1+22)=11),NovSun1+22, "")</f>
        <v>41232</v>
      </c>
      <c r="AI44" s="16">
        <f>IF(AND(YEAR(NovSun1+23)=$A$1,MONTH(NovSun1+23)=11),NovSun1+23, "")</f>
        <v>41233</v>
      </c>
      <c r="AJ44" s="16">
        <f>IF(AND(YEAR(NovSun1+24)=$A$1,MONTH(NovSun1+24)=11),NovSun1+24, "")</f>
        <v>41234</v>
      </c>
      <c r="AK44" s="16">
        <f>IF(AND(YEAR(NovSun1+25)=$A$1,MONTH(NovSun1+25)=11),NovSun1+25, "")</f>
        <v>41235</v>
      </c>
      <c r="AL44" s="16">
        <f>IF(AND(YEAR(NovSun1+26)=$A$1,MONTH(NovSun1+26)=11),NovSun1+26, "")</f>
        <v>41236</v>
      </c>
      <c r="AM44" s="16">
        <f>IF(AND(YEAR(NovSun1+27)=$A$1,MONTH(NovSun1+27)=11),NovSun1+27, "")</f>
        <v>41237</v>
      </c>
      <c r="AN44" s="17"/>
      <c r="AO44" s="17"/>
    </row>
    <row r="45" spans="1:41" ht="45" customHeight="1">
      <c r="A45" s="13"/>
      <c r="B45" s="13"/>
      <c r="C45" s="14">
        <f>IF(AND(YEAR(FebSun1+28)=$A$1,MONTH(FebSun1+28)=2),FebSun1+28, "")</f>
        <v>40965</v>
      </c>
      <c r="D45" s="14">
        <f>IF(AND(YEAR(FebSun1+29)=$A$1,MONTH(FebSun1+29)=2),FebSun1+29, "")</f>
        <v>40966</v>
      </c>
      <c r="E45" s="14">
        <f>IF(AND(YEAR(FebSun1+30)=$A$1,MONTH(FebSun1+30)=2),FebSun1+30, "")</f>
        <v>40967</v>
      </c>
      <c r="F45" s="14">
        <f>IF(AND(YEAR(FebSun1+31)=$A$1,MONTH(FebSun1+31)=2),FebSun1+31, "")</f>
        <v>40968</v>
      </c>
      <c r="G45" s="14" t="str">
        <f>IF(AND(YEAR(FebSun1+32)=$A$1,MONTH(FebSun1+32)=2),FebSun1+32, "")</f>
        <v/>
      </c>
      <c r="H45" s="14" t="str">
        <f>IF(AND(YEAR(FebSun1+33)=$A$1,MONTH(FebSun1+33)=2),FebSun1+33, "")</f>
        <v/>
      </c>
      <c r="I45" s="14" t="str">
        <f>IF(AND(YEAR(FebSun1+34)=$A$1,MONTH(FebSun1+34)=2),FebSun1+34, "")</f>
        <v/>
      </c>
      <c r="J45" s="15"/>
      <c r="K45" s="15"/>
      <c r="L45" s="13"/>
      <c r="M45" s="14">
        <f>IF(AND(YEAR(MaySun1+28)=$A$1,MONTH(MaySun1+28)=5),MaySun1+28, "")</f>
        <v>41056</v>
      </c>
      <c r="N45" s="14">
        <f>IF(AND(YEAR(MaySun1+29)=$A$1,MONTH(MaySun1+29)=5),MaySun1+29, "")</f>
        <v>41057</v>
      </c>
      <c r="O45" s="14">
        <f>IF(AND(YEAR(MaySun1+30)=$A$1,MONTH(MaySun1+30)=5),MaySun1+30, "")</f>
        <v>41058</v>
      </c>
      <c r="P45" s="14">
        <f>IF(AND(YEAR(MaySun1+31)=$A$1,MONTH(MaySun1+31)=5),MaySun1+31, "")</f>
        <v>41059</v>
      </c>
      <c r="Q45" s="14">
        <f>IF(AND(YEAR(MaySun1+32)=$A$1,MONTH(MaySun1+32)=5),MaySun1+32, "")</f>
        <v>41060</v>
      </c>
      <c r="R45" s="14" t="str">
        <f>IF(AND(YEAR(MaySun1+33)=$A$1,MONTH(MaySun1+33)=5),MaySun1+33, "")</f>
        <v/>
      </c>
      <c r="S45" s="14" t="str">
        <f>IF(AND(YEAR(MaySun1+34)=$A$1,MONTH(MaySun1+34)=5),MaySun1+34, "")</f>
        <v/>
      </c>
      <c r="T45" s="15"/>
      <c r="U45" s="15"/>
      <c r="V45" s="13"/>
      <c r="W45" s="14">
        <f>IF(AND(YEAR(AugSun1+28)=$A$1,MONTH(AugSun1+28)=8),AugSun1+28, "")</f>
        <v>41147</v>
      </c>
      <c r="X45" s="14">
        <f>IF(AND(YEAR(AugSun1+29)=$A$1,MONTH(AugSun1+29)=8),AugSun1+29, "")</f>
        <v>41148</v>
      </c>
      <c r="Y45" s="14">
        <f>IF(AND(YEAR(AugSun1+30)=$A$1,MONTH(AugSun1+30)=8),AugSun1+30, "")</f>
        <v>41149</v>
      </c>
      <c r="Z45" s="14">
        <f>IF(AND(YEAR(AugSun1+31)=$A$1,MONTH(AugSun1+31)=8),AugSun1+31, "")</f>
        <v>41150</v>
      </c>
      <c r="AA45" s="14">
        <f>IF(AND(YEAR(AugSun1+32)=$A$1,MONTH(AugSun1+32)=8),AugSun1+32, "")</f>
        <v>41151</v>
      </c>
      <c r="AB45" s="14">
        <f>IF(AND(YEAR(AugSun1+33)=$A$1,MONTH(AugSun1+33)=8),AugSun1+33, "")</f>
        <v>41152</v>
      </c>
      <c r="AC45" s="14" t="str">
        <f>IF(AND(YEAR(AugSun1+34)=$A$1,MONTH(AugSun1+34)=8),AugSun1+34, "")</f>
        <v/>
      </c>
      <c r="AD45" s="15"/>
      <c r="AE45" s="15"/>
      <c r="AF45" s="13"/>
      <c r="AG45" s="14">
        <f>IF(AND(YEAR(NovSun1+28)=$A$1,MONTH(NovSun1+28)=11),NovSun1+28, "")</f>
        <v>41238</v>
      </c>
      <c r="AH45" s="14">
        <f>IF(AND(YEAR(NovSun1+29)=$A$1,MONTH(NovSun1+29)=11),NovSun1+29, "")</f>
        <v>41239</v>
      </c>
      <c r="AI45" s="14">
        <f>IF(AND(YEAR(NovSun1+30)=$A$1,MONTH(NovSun1+30)=11),NovSun1+30, "")</f>
        <v>41240</v>
      </c>
      <c r="AJ45" s="14">
        <f>IF(AND(YEAR(NovSun1+31)=$A$1,MONTH(NovSun1+31)=11),NovSun1+31, "")</f>
        <v>41241</v>
      </c>
      <c r="AK45" s="14">
        <f>IF(AND(YEAR(NovSun1+32)=$A$1,MONTH(NovSun1+32)=11),NovSun1+32, "")</f>
        <v>41242</v>
      </c>
      <c r="AL45" s="14">
        <f>IF(AND(YEAR(NovSun1+33)=$A$1,MONTH(NovSun1+33)=11),NovSun1+33, "")</f>
        <v>41243</v>
      </c>
      <c r="AM45" s="14" t="str">
        <f>IF(AND(YEAR(NovSun1+34)=$A$1,MONTH(NovSun1+34)=11),NovSun1+34, "")</f>
        <v/>
      </c>
      <c r="AN45" s="15"/>
      <c r="AO45" s="15"/>
    </row>
    <row r="46" spans="1:41" ht="45" customHeight="1"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7"/>
      <c r="O46" s="7"/>
      <c r="P46" s="7"/>
      <c r="Q46" s="7"/>
      <c r="R46" s="7"/>
      <c r="S46" s="7"/>
      <c r="T46" s="7"/>
      <c r="U46" s="7"/>
      <c r="V46" s="8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45" customHeight="1">
      <c r="B47" s="3"/>
      <c r="C47" s="6"/>
      <c r="D47" s="6"/>
      <c r="E47" s="6"/>
      <c r="F47" s="6"/>
      <c r="G47" s="6"/>
      <c r="H47" s="6"/>
      <c r="I47" s="6"/>
      <c r="J47" s="6"/>
      <c r="K47" s="6"/>
      <c r="L47" s="3"/>
      <c r="M47" s="6"/>
      <c r="N47" s="6"/>
      <c r="O47" s="6"/>
      <c r="P47" s="6"/>
      <c r="Q47" s="6"/>
      <c r="R47" s="6"/>
      <c r="S47" s="6"/>
      <c r="T47" s="6"/>
      <c r="U47" s="6"/>
      <c r="V47" s="3"/>
      <c r="W47" s="6"/>
      <c r="X47" s="6"/>
      <c r="Y47" s="6"/>
      <c r="Z47" s="6"/>
      <c r="AA47" s="6"/>
      <c r="AB47" s="6"/>
      <c r="AC47" s="6"/>
      <c r="AD47" s="6"/>
      <c r="AE47" s="6"/>
      <c r="AF47" s="3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45" customHeight="1">
      <c r="A48" s="18"/>
      <c r="B48" s="18"/>
      <c r="C48" s="36" t="s">
        <v>7</v>
      </c>
      <c r="D48" s="37"/>
      <c r="E48" s="37"/>
      <c r="F48" s="37"/>
      <c r="G48" s="37"/>
      <c r="H48" s="37"/>
      <c r="I48" s="37"/>
      <c r="J48" s="38"/>
      <c r="K48" s="39"/>
      <c r="L48" s="18"/>
      <c r="M48" s="40" t="s">
        <v>10</v>
      </c>
      <c r="N48" s="41"/>
      <c r="O48" s="41"/>
      <c r="P48" s="41"/>
      <c r="Q48" s="41"/>
      <c r="R48" s="41"/>
      <c r="S48" s="41"/>
      <c r="T48" s="42"/>
      <c r="U48" s="42"/>
      <c r="V48" s="18"/>
      <c r="W48" s="49" t="s">
        <v>12</v>
      </c>
      <c r="X48" s="50"/>
      <c r="Y48" s="50"/>
      <c r="Z48" s="50"/>
      <c r="AA48" s="50"/>
      <c r="AB48" s="50"/>
      <c r="AC48" s="50"/>
      <c r="AD48" s="50"/>
      <c r="AE48" s="50"/>
      <c r="AF48" s="18"/>
      <c r="AG48" s="49" t="s">
        <v>16</v>
      </c>
      <c r="AH48" s="50"/>
      <c r="AI48" s="50"/>
      <c r="AJ48" s="50"/>
      <c r="AK48" s="50"/>
      <c r="AL48" s="50"/>
      <c r="AM48" s="50"/>
      <c r="AN48" s="50"/>
      <c r="AO48" s="50"/>
    </row>
    <row r="49" spans="1:41" ht="45" customHeight="1">
      <c r="A49" s="10"/>
      <c r="B49" s="11"/>
      <c r="C49" s="12" t="s">
        <v>0</v>
      </c>
      <c r="D49" s="12" t="s">
        <v>1</v>
      </c>
      <c r="E49" s="12" t="s">
        <v>2</v>
      </c>
      <c r="F49" s="12" t="s">
        <v>3</v>
      </c>
      <c r="G49" s="12" t="s">
        <v>2</v>
      </c>
      <c r="H49" s="12" t="s">
        <v>4</v>
      </c>
      <c r="I49" s="12" t="s">
        <v>0</v>
      </c>
      <c r="J49" s="12" t="s">
        <v>17</v>
      </c>
      <c r="K49" s="12" t="s">
        <v>18</v>
      </c>
      <c r="L49" s="10"/>
      <c r="M49" s="12" t="s">
        <v>0</v>
      </c>
      <c r="N49" s="12" t="s">
        <v>1</v>
      </c>
      <c r="O49" s="12" t="s">
        <v>2</v>
      </c>
      <c r="P49" s="12" t="s">
        <v>3</v>
      </c>
      <c r="Q49" s="12" t="s">
        <v>2</v>
      </c>
      <c r="R49" s="12" t="s">
        <v>4</v>
      </c>
      <c r="S49" s="12" t="s">
        <v>0</v>
      </c>
      <c r="T49" s="12" t="s">
        <v>17</v>
      </c>
      <c r="U49" s="12" t="s">
        <v>18</v>
      </c>
      <c r="V49" s="10"/>
      <c r="W49" s="12" t="s">
        <v>0</v>
      </c>
      <c r="X49" s="12" t="s">
        <v>1</v>
      </c>
      <c r="Y49" s="12" t="s">
        <v>2</v>
      </c>
      <c r="Z49" s="12" t="s">
        <v>3</v>
      </c>
      <c r="AA49" s="12" t="s">
        <v>2</v>
      </c>
      <c r="AB49" s="12" t="s">
        <v>4</v>
      </c>
      <c r="AC49" s="12" t="s">
        <v>0</v>
      </c>
      <c r="AD49" s="12" t="s">
        <v>17</v>
      </c>
      <c r="AE49" s="12" t="s">
        <v>18</v>
      </c>
      <c r="AF49" s="10"/>
      <c r="AG49" s="12" t="s">
        <v>0</v>
      </c>
      <c r="AH49" s="12" t="s">
        <v>1</v>
      </c>
      <c r="AI49" s="12" t="s">
        <v>2</v>
      </c>
      <c r="AJ49" s="12" t="s">
        <v>3</v>
      </c>
      <c r="AK49" s="12" t="s">
        <v>2</v>
      </c>
      <c r="AL49" s="12" t="s">
        <v>4</v>
      </c>
      <c r="AM49" s="12" t="s">
        <v>0</v>
      </c>
      <c r="AN49" s="12" t="s">
        <v>17</v>
      </c>
      <c r="AO49" s="12" t="s">
        <v>18</v>
      </c>
    </row>
    <row r="50" spans="1:41" ht="45" customHeight="1">
      <c r="A50" s="13"/>
      <c r="B50" s="13"/>
      <c r="C50" s="14" t="str">
        <f>IF(AND(YEAR(MarSun1)=$A$1,MONTH(MarSun1)=3),MarSun1, "")</f>
        <v/>
      </c>
      <c r="D50" s="14" t="str">
        <f>IF(AND(YEAR(MarSun1+1)=$A$1,MONTH(MarSun1+1)=3),MarSun1+1, "")</f>
        <v/>
      </c>
      <c r="E50" s="14" t="str">
        <f>IF(AND(YEAR(MarSun1+2)=$A$1,MONTH(MarSun1+2)=3),MarSun1+2, "")</f>
        <v/>
      </c>
      <c r="F50" s="14" t="str">
        <f>IF(AND(YEAR(MarSun1+3)=$A$1,MONTH(MarSun1+3)=3),MarSun1+3, "")</f>
        <v/>
      </c>
      <c r="G50" s="14">
        <f>IF(AND(YEAR(MarSun1+4)=$A$1,MONTH(MarSun1+4)=3),MarSun1+4, "")</f>
        <v>40969</v>
      </c>
      <c r="H50" s="14">
        <f>IF(AND(YEAR(MarSun1+5)=$A$1,MONTH(MarSun1+5)=3),MarSun1+5, "")</f>
        <v>40970</v>
      </c>
      <c r="I50" s="14">
        <f>IF(AND(YEAR(MarSun1+6)=$A$1,MONTH(MarSun1+6)=3),MarSun1+6, "")</f>
        <v>40971</v>
      </c>
      <c r="J50" s="15"/>
      <c r="K50" s="15"/>
      <c r="L50" s="13"/>
      <c r="M50" s="14" t="str">
        <f>IF(AND(YEAR(JunSun1)=$A$1,MONTH(JunSun1)=6),JunSun1, "")</f>
        <v/>
      </c>
      <c r="N50" s="14" t="str">
        <f>IF(AND(YEAR(JunSun1+1)=$A$1,MONTH(JunSun1+1)=6),JunSun1+1, "")</f>
        <v/>
      </c>
      <c r="O50" s="14" t="str">
        <f>IF(AND(YEAR(JunSun1+2)=$A$1,MONTH(JunSun1+2)=6),JunSun1+2, "")</f>
        <v/>
      </c>
      <c r="P50" s="14" t="str">
        <f>IF(AND(YEAR(JunSun1+3)=$A$1,MONTH(JunSun1+3)=6),JunSun1+3, "")</f>
        <v/>
      </c>
      <c r="Q50" s="14" t="str">
        <f>IF(AND(YEAR(JunSun1+4)=$A$1,MONTH(JunSun1+4)=6),JunSun1+4, "")</f>
        <v/>
      </c>
      <c r="R50" s="14">
        <f>IF(AND(YEAR(JunSun1+5)=$A$1,MONTH(JunSun1+5)=6),JunSun1+5, "")</f>
        <v>41061</v>
      </c>
      <c r="S50" s="14">
        <f>IF(AND(YEAR(JunSun1+6)=$A$1,MONTH(JunSun1+6)=6),JunSun1+6, "")</f>
        <v>41062</v>
      </c>
      <c r="T50" s="15"/>
      <c r="U50" s="15"/>
      <c r="V50" s="13"/>
      <c r="W50" s="14" t="str">
        <f>IF(AND(YEAR(SepSun1)=$A$1,MONTH(SepSun1)=9),SepSun1, "")</f>
        <v/>
      </c>
      <c r="X50" s="14" t="str">
        <f>IF(AND(YEAR(SepSun1+1)=$A$1,MONTH(SepSun1+1)=9),SepSun1+1, "")</f>
        <v/>
      </c>
      <c r="Y50" s="14" t="str">
        <f>IF(AND(YEAR(SepSun1+2)=$A$1,MONTH(SepSun1+2)=9),SepSun1+2, "")</f>
        <v/>
      </c>
      <c r="Z50" s="14" t="str">
        <f>IF(AND(YEAR(SepSun1+3)=$A$1,MONTH(SepSun1+3)=9),SepSun1+3, "")</f>
        <v/>
      </c>
      <c r="AA50" s="14" t="str">
        <f>IF(AND(YEAR(SepSun1+4)=$A$1,MONTH(SepSun1+4)=9),SepSun1+4, "")</f>
        <v/>
      </c>
      <c r="AB50" s="14" t="str">
        <f>IF(AND(YEAR(SepSun1+5)=$A$1,MONTH(SepSun1+5)=9),SepSun1+5, "")</f>
        <v/>
      </c>
      <c r="AC50" s="14">
        <f>IF(AND(YEAR(SepSun1+6)=$A$1,MONTH(SepSun1+6)=9),SepSun1+6, "")</f>
        <v>41153</v>
      </c>
      <c r="AD50" s="15"/>
      <c r="AE50" s="15"/>
      <c r="AF50" s="13"/>
      <c r="AG50" s="14" t="str">
        <f>IF(AND(YEAR(DecSun1)=$A$1,MONTH(DecSun1)=12),DecSun1, "")</f>
        <v/>
      </c>
      <c r="AH50" s="14" t="str">
        <f>IF(AND(YEAR(DecSun1+1)=$A$1,MONTH(DecSun1+1)=12),DecSun1+1, "")</f>
        <v/>
      </c>
      <c r="AI50" s="14" t="str">
        <f>IF(AND(YEAR(DecSun1+2)=$A$1,MONTH(DecSun1+2)=12),DecSun1+2, "")</f>
        <v/>
      </c>
      <c r="AJ50" s="14" t="str">
        <f>IF(AND(YEAR(DecSun1+3)=$A$1,MONTH(DecSun1+3)=12),DecSun1+3, "")</f>
        <v/>
      </c>
      <c r="AK50" s="14" t="str">
        <f>IF(AND(YEAR(DecSun1+4)=$A$1,MONTH(DecSun1+4)=12),DecSun1+4, "")</f>
        <v/>
      </c>
      <c r="AL50" s="14" t="str">
        <f>IF(AND(YEAR(DecSun1+5)=$A$1,MONTH(DecSun1+5)=12),DecSun1+5, "")</f>
        <v/>
      </c>
      <c r="AM50" s="14">
        <f>IF(AND(YEAR(DecSun1+6)=$A$1,MONTH(DecSun1+6)=12),DecSun1+6, "")</f>
        <v>41244</v>
      </c>
      <c r="AN50" s="15"/>
      <c r="AO50" s="15"/>
    </row>
    <row r="51" spans="1:41" ht="45" customHeight="1">
      <c r="A51" s="13"/>
      <c r="B51" s="13"/>
      <c r="C51" s="16">
        <f>IF(AND(YEAR(MarSun1+7)=$A$1,MONTH(MarSun1+7)=3),MarSun1+7, "")</f>
        <v>40972</v>
      </c>
      <c r="D51" s="16">
        <f>IF(AND(YEAR(MarSun1+8)=$A$1,MONTH(MarSun1+8)=3),MarSun1+8, "")</f>
        <v>40973</v>
      </c>
      <c r="E51" s="16">
        <f>IF(AND(YEAR(MarSun1+9)=$A$1,MONTH(MarSun1+9)=3),MarSun1+9, "")</f>
        <v>40974</v>
      </c>
      <c r="F51" s="16">
        <f>IF(AND(YEAR(MarSun1+10)=$A$1,MONTH(MarSun1+10)=3),MarSun1+10, "")</f>
        <v>40975</v>
      </c>
      <c r="G51" s="16">
        <f>IF(AND(YEAR(MarSun1+11)=$A$1,MONTH(MarSun1+11)=3),MarSun1+11, "")</f>
        <v>40976</v>
      </c>
      <c r="H51" s="16">
        <f>IF(AND(YEAR(MarSun1+12)=$A$1,MONTH(MarSun1+12)=3),MarSun1+12, "")</f>
        <v>40977</v>
      </c>
      <c r="I51" s="16">
        <f>IF(AND(YEAR(MarSun1+13)=$A$1,MONTH(MarSun1+13)=3),MarSun1+13, "")</f>
        <v>40978</v>
      </c>
      <c r="J51" s="17"/>
      <c r="K51" s="17"/>
      <c r="L51" s="13"/>
      <c r="M51" s="16">
        <f>IF(AND(YEAR(JunSun1+7)=$A$1,MONTH(JunSun1+7)=6),JunSun1+7, "")</f>
        <v>41063</v>
      </c>
      <c r="N51" s="16">
        <f>IF(AND(YEAR(JunSun1+8)=$A$1,MONTH(JunSun1+8)=6),JunSun1+8, "")</f>
        <v>41064</v>
      </c>
      <c r="O51" s="16">
        <f>IF(AND(YEAR(JunSun1+9)=$A$1,MONTH(JunSun1+9)=6),JunSun1+9, "")</f>
        <v>41065</v>
      </c>
      <c r="P51" s="16">
        <f>IF(AND(YEAR(JunSun1+10)=$A$1,MONTH(JunSun1+10)=6),JunSun1+10, "")</f>
        <v>41066</v>
      </c>
      <c r="Q51" s="16">
        <f>IF(AND(YEAR(JunSun1+11)=$A$1,MONTH(JunSun1+11)=6),JunSun1+11, "")</f>
        <v>41067</v>
      </c>
      <c r="R51" s="16">
        <f>IF(AND(YEAR(JunSun1+12)=$A$1,MONTH(JunSun1+12)=6),JunSun1+12, "")</f>
        <v>41068</v>
      </c>
      <c r="S51" s="16">
        <f>IF(AND(YEAR(JunSun1+13)=$A$1,MONTH(JunSun1+13)=6),JunSun1+13, "")</f>
        <v>41069</v>
      </c>
      <c r="T51" s="17"/>
      <c r="U51" s="17"/>
      <c r="V51" s="13"/>
      <c r="W51" s="16">
        <f>IF(AND(YEAR(SepSun1+7)=$A$1,MONTH(SepSun1+7)=9),SepSun1+7, "")</f>
        <v>41154</v>
      </c>
      <c r="X51" s="16">
        <f>IF(AND(YEAR(SepSun1+8)=$A$1,MONTH(SepSun1+8)=9),SepSun1+8, "")</f>
        <v>41155</v>
      </c>
      <c r="Y51" s="16">
        <f>IF(AND(YEAR(SepSun1+9)=$A$1,MONTH(SepSun1+9)=9),SepSun1+9, "")</f>
        <v>41156</v>
      </c>
      <c r="Z51" s="16">
        <f>IF(AND(YEAR(SepSun1+10)=$A$1,MONTH(SepSun1+10)=9),SepSun1+10, "")</f>
        <v>41157</v>
      </c>
      <c r="AA51" s="16">
        <f>IF(AND(YEAR(SepSun1+11)=$A$1,MONTH(SepSun1+11)=9),SepSun1+11, "")</f>
        <v>41158</v>
      </c>
      <c r="AB51" s="16">
        <f>IF(AND(YEAR(SepSun1+12)=$A$1,MONTH(SepSun1+12)=9),SepSun1+12, "")</f>
        <v>41159</v>
      </c>
      <c r="AC51" s="16">
        <f>IF(AND(YEAR(SepSun1+13)=$A$1,MONTH(SepSun1+13)=9),SepSun1+13, "")</f>
        <v>41160</v>
      </c>
      <c r="AD51" s="17"/>
      <c r="AE51" s="17"/>
      <c r="AF51" s="13"/>
      <c r="AG51" s="16">
        <f>IF(AND(YEAR(DecSun1+7)=$A$1,MONTH(DecSun1+7)=12),DecSun1+7, "")</f>
        <v>41245</v>
      </c>
      <c r="AH51" s="16">
        <f>IF(AND(YEAR(DecSun1+8)=$A$1,MONTH(DecSun1+8)=12),DecSun1+8, "")</f>
        <v>41246</v>
      </c>
      <c r="AI51" s="16">
        <f>IF(AND(YEAR(DecSun1+9)=$A$1,MONTH(DecSun1+9)=12),DecSun1+9, "")</f>
        <v>41247</v>
      </c>
      <c r="AJ51" s="16">
        <f>IF(AND(YEAR(DecSun1+10)=$A$1,MONTH(DecSun1+10)=12),DecSun1+10, "")</f>
        <v>41248</v>
      </c>
      <c r="AK51" s="16">
        <f>IF(AND(YEAR(DecSun1+11)=$A$1,MONTH(DecSun1+11)=12),DecSun1+11, "")</f>
        <v>41249</v>
      </c>
      <c r="AL51" s="16">
        <f>IF(AND(YEAR(DecSun1+12)=$A$1,MONTH(DecSun1+12)=12),DecSun1+12, "")</f>
        <v>41250</v>
      </c>
      <c r="AM51" s="16">
        <f>IF(AND(YEAR(DecSun1+13)=$A$1,MONTH(DecSun1+13)=12),DecSun1+13, "")</f>
        <v>41251</v>
      </c>
      <c r="AN51" s="17"/>
      <c r="AO51" s="17"/>
    </row>
    <row r="52" spans="1:41" ht="45" customHeight="1">
      <c r="A52" s="13"/>
      <c r="B52" s="13"/>
      <c r="C52" s="14">
        <f>IF(AND(YEAR(MarSun1+14)=$A$1,MONTH(MarSun1+14)=3),MarSun1+14, "")</f>
        <v>40979</v>
      </c>
      <c r="D52" s="14">
        <f>IF(AND(YEAR(MarSun1+15)=$A$1,MONTH(MarSun1+15)=3),MarSun1+15, "")</f>
        <v>40980</v>
      </c>
      <c r="E52" s="14">
        <f>IF(AND(YEAR(MarSun1+16)=$A$1,MONTH(MarSun1+16)=3),MarSun1+16, "")</f>
        <v>40981</v>
      </c>
      <c r="F52" s="14">
        <f>IF(AND(YEAR(MarSun1+17)=$A$1,MONTH(MarSun1+17)=3),MarSun1+17, "")</f>
        <v>40982</v>
      </c>
      <c r="G52" s="14">
        <f>IF(AND(YEAR(MarSun1+18)=$A$1,MONTH(MarSun1+18)=3),MarSun1+18, "")</f>
        <v>40983</v>
      </c>
      <c r="H52" s="14">
        <f>IF(AND(YEAR(MarSun1+19)=$A$1,MONTH(MarSun1+19)=3),MarSun1+19, "")</f>
        <v>40984</v>
      </c>
      <c r="I52" s="14">
        <f>IF(AND(YEAR(MarSun1+20)=$A$1,MONTH(MarSun1+20)=3),MarSun1+20, "")</f>
        <v>40985</v>
      </c>
      <c r="J52" s="15"/>
      <c r="K52" s="15"/>
      <c r="L52" s="13"/>
      <c r="M52" s="14">
        <f>IF(AND(YEAR(JunSun1+14)=$A$1,MONTH(JunSun1+14)=6),JunSun1+14, "")</f>
        <v>41070</v>
      </c>
      <c r="N52" s="14">
        <f>IF(AND(YEAR(JunSun1+15)=$A$1,MONTH(JunSun1+15)=6),JunSun1+15, "")</f>
        <v>41071</v>
      </c>
      <c r="O52" s="14">
        <f>IF(AND(YEAR(JunSun1+16)=$A$1,MONTH(JunSun1+16)=6),JunSun1+16, "")</f>
        <v>41072</v>
      </c>
      <c r="P52" s="14">
        <f>IF(AND(YEAR(JunSun1+17)=$A$1,MONTH(JunSun1+17)=6),JunSun1+17, "")</f>
        <v>41073</v>
      </c>
      <c r="Q52" s="14">
        <f>IF(AND(YEAR(JunSun1+18)=$A$1,MONTH(JunSun1+18)=6),JunSun1+18, "")</f>
        <v>41074</v>
      </c>
      <c r="R52" s="14">
        <f>IF(AND(YEAR(JunSun1+19)=$A$1,MONTH(JunSun1+19)=6),JunSun1+19, "")</f>
        <v>41075</v>
      </c>
      <c r="S52" s="14">
        <f>IF(AND(YEAR(JunSun1+20)=$A$1,MONTH(JunSun1+20)=6),JunSun1+20, "")</f>
        <v>41076</v>
      </c>
      <c r="T52" s="15"/>
      <c r="U52" s="15"/>
      <c r="V52" s="13"/>
      <c r="W52" s="14">
        <f>IF(AND(YEAR(SepSun1+14)=$A$1,MONTH(SepSun1+14)=9),SepSun1+14, "")</f>
        <v>41161</v>
      </c>
      <c r="X52" s="14">
        <f>IF(AND(YEAR(SepSun1+15)=$A$1,MONTH(SepSun1+15)=9),SepSun1+15, "")</f>
        <v>41162</v>
      </c>
      <c r="Y52" s="14">
        <f>IF(AND(YEAR(SepSun1+16)=$A$1,MONTH(SepSun1+16)=9),SepSun1+16, "")</f>
        <v>41163</v>
      </c>
      <c r="Z52" s="14">
        <f>IF(AND(YEAR(SepSun1+17)=$A$1,MONTH(SepSun1+17)=9),SepSun1+17, "")</f>
        <v>41164</v>
      </c>
      <c r="AA52" s="14">
        <f>IF(AND(YEAR(SepSun1+18)=$A$1,MONTH(SepSun1+18)=9),SepSun1+18, "")</f>
        <v>41165</v>
      </c>
      <c r="AB52" s="14">
        <f>IF(AND(YEAR(SepSun1+19)=$A$1,MONTH(SepSun1+19)=9),SepSun1+19, "")</f>
        <v>41166</v>
      </c>
      <c r="AC52" s="14">
        <f>IF(AND(YEAR(SepSun1+20)=$A$1,MONTH(SepSun1+20)=9),SepSun1+20, "")</f>
        <v>41167</v>
      </c>
      <c r="AD52" s="15"/>
      <c r="AE52" s="15"/>
      <c r="AF52" s="13"/>
      <c r="AG52" s="14">
        <f>IF(AND(YEAR(DecSun1+14)=$A$1,MONTH(DecSun1+14)=12),DecSun1+14, "")</f>
        <v>41252</v>
      </c>
      <c r="AH52" s="14">
        <f>IF(AND(YEAR(DecSun1+15)=$A$1,MONTH(DecSun1+15)=12),DecSun1+15, "")</f>
        <v>41253</v>
      </c>
      <c r="AI52" s="14">
        <f>IF(AND(YEAR(DecSun1+16)=$A$1,MONTH(DecSun1+16)=12),DecSun1+16, "")</f>
        <v>41254</v>
      </c>
      <c r="AJ52" s="14">
        <f>IF(AND(YEAR(DecSun1+17)=$A$1,MONTH(DecSun1+17)=12),DecSun1+17, "")</f>
        <v>41255</v>
      </c>
      <c r="AK52" s="14">
        <f>IF(AND(YEAR(DecSun1+18)=$A$1,MONTH(DecSun1+18)=12),DecSun1+18, "")</f>
        <v>41256</v>
      </c>
      <c r="AL52" s="14">
        <f>IF(AND(YEAR(DecSun1+19)=$A$1,MONTH(DecSun1+19)=12),DecSun1+19, "")</f>
        <v>41257</v>
      </c>
      <c r="AM52" s="14">
        <f>IF(AND(YEAR(DecSun1+20)=$A$1,MONTH(DecSun1+20)=12),DecSun1+20, "")</f>
        <v>41258</v>
      </c>
      <c r="AN52" s="15"/>
      <c r="AO52" s="15"/>
    </row>
    <row r="53" spans="1:41" ht="45" customHeight="1">
      <c r="A53" s="13"/>
      <c r="B53" s="13"/>
      <c r="C53" s="16">
        <f>IF(AND(YEAR(MarSun1+21)=$A$1,MONTH(MarSun1+21)=3),MarSun1+21, "")</f>
        <v>40986</v>
      </c>
      <c r="D53" s="16">
        <f>IF(AND(YEAR(MarSun1+22)=$A$1,MONTH(MarSun1+22)=3),MarSun1+22, "")</f>
        <v>40987</v>
      </c>
      <c r="E53" s="16">
        <f>IF(AND(YEAR(MarSun1+23)=$A$1,MONTH(MarSun1+23)=3),MarSun1+23, "")</f>
        <v>40988</v>
      </c>
      <c r="F53" s="16">
        <f>IF(AND(YEAR(MarSun1+24)=$A$1,MONTH(MarSun1+24)=3),MarSun1+24, "")</f>
        <v>40989</v>
      </c>
      <c r="G53" s="16">
        <f>IF(AND(YEAR(MarSun1+25)=$A$1,MONTH(MarSun1+25)=3),MarSun1+25, "")</f>
        <v>40990</v>
      </c>
      <c r="H53" s="16">
        <f>IF(AND(YEAR(MarSun1+26)=$A$1,MONTH(MarSun1+26)=3),MarSun1+26, "")</f>
        <v>40991</v>
      </c>
      <c r="I53" s="16">
        <f>IF(AND(YEAR(MarSun1+27)=$A$1,MONTH(MarSun1+27)=3),MarSun1+27, "")</f>
        <v>40992</v>
      </c>
      <c r="J53" s="17"/>
      <c r="K53" s="17"/>
      <c r="L53" s="13"/>
      <c r="M53" s="16">
        <f>IF(AND(YEAR(JunSun1+21)=$A$1,MONTH(JunSun1+21)=6),JunSun1+21, "")</f>
        <v>41077</v>
      </c>
      <c r="N53" s="16">
        <f>IF(AND(YEAR(JunSun1+22)=$A$1,MONTH(JunSun1+22)=6),JunSun1+22, "")</f>
        <v>41078</v>
      </c>
      <c r="O53" s="16">
        <f>IF(AND(YEAR(JunSun1+23)=$A$1,MONTH(JunSun1+23)=6),JunSun1+23, "")</f>
        <v>41079</v>
      </c>
      <c r="P53" s="16">
        <f>IF(AND(YEAR(JunSun1+24)=$A$1,MONTH(JunSun1+24)=6),JunSun1+24, "")</f>
        <v>41080</v>
      </c>
      <c r="Q53" s="16">
        <f>IF(AND(YEAR(JunSun1+25)=$A$1,MONTH(JunSun1+25)=6),JunSun1+25, "")</f>
        <v>41081</v>
      </c>
      <c r="R53" s="16">
        <f>IF(AND(YEAR(JunSun1+26)=$A$1,MONTH(JunSun1+26)=6),JunSun1+26, "")</f>
        <v>41082</v>
      </c>
      <c r="S53" s="16">
        <f>IF(AND(YEAR(JunSun1+27)=$A$1,MONTH(JunSun1+27)=6),JunSun1+27, "")</f>
        <v>41083</v>
      </c>
      <c r="T53" s="17"/>
      <c r="U53" s="17"/>
      <c r="V53" s="13"/>
      <c r="W53" s="16">
        <f>IF(AND(YEAR(SepSun1+21)=$A$1,MONTH(SepSun1+21)=9),SepSun1+21, "")</f>
        <v>41168</v>
      </c>
      <c r="X53" s="16">
        <f>IF(AND(YEAR(SepSun1+22)=$A$1,MONTH(SepSun1+22)=9),SepSun1+22, "")</f>
        <v>41169</v>
      </c>
      <c r="Y53" s="16">
        <f>IF(AND(YEAR(SepSun1+23)=$A$1,MONTH(SepSun1+23)=9),SepSun1+23, "")</f>
        <v>41170</v>
      </c>
      <c r="Z53" s="16">
        <f>IF(AND(YEAR(SepSun1+24)=$A$1,MONTH(SepSun1+24)=9),SepSun1+24, "")</f>
        <v>41171</v>
      </c>
      <c r="AA53" s="16">
        <f>IF(AND(YEAR(SepSun1+25)=$A$1,MONTH(SepSun1+25)=9),SepSun1+25, "")</f>
        <v>41172</v>
      </c>
      <c r="AB53" s="16">
        <f>IF(AND(YEAR(SepSun1+26)=$A$1,MONTH(SepSun1+26)=9),SepSun1+26, "")</f>
        <v>41173</v>
      </c>
      <c r="AC53" s="16">
        <f>IF(AND(YEAR(SepSun1+27)=$A$1,MONTH(SepSun1+27)=9),SepSun1+27, "")</f>
        <v>41174</v>
      </c>
      <c r="AD53" s="17"/>
      <c r="AE53" s="17"/>
      <c r="AF53" s="13"/>
      <c r="AG53" s="16">
        <f>IF(AND(YEAR(DecSun1+21)=$A$1,MONTH(DecSun1+21)=12),DecSun1+21, "")</f>
        <v>41259</v>
      </c>
      <c r="AH53" s="16">
        <f>IF(AND(YEAR(DecSun1+22)=$A$1,MONTH(DecSun1+22)=12),DecSun1+22, "")</f>
        <v>41260</v>
      </c>
      <c r="AI53" s="16">
        <f>IF(AND(YEAR(DecSun1+23)=$A$1,MONTH(DecSun1+23)=12),DecSun1+23, "")</f>
        <v>41261</v>
      </c>
      <c r="AJ53" s="16">
        <f>IF(AND(YEAR(DecSun1+24)=$A$1,MONTH(DecSun1+24)=12),DecSun1+24, "")</f>
        <v>41262</v>
      </c>
      <c r="AK53" s="16">
        <f>IF(AND(YEAR(DecSun1+25)=$A$1,MONTH(DecSun1+25)=12),DecSun1+25, "")</f>
        <v>41263</v>
      </c>
      <c r="AL53" s="16">
        <f>IF(AND(YEAR(DecSun1+26)=$A$1,MONTH(DecSun1+26)=12),DecSun1+26, "")</f>
        <v>41264</v>
      </c>
      <c r="AM53" s="16">
        <f>IF(AND(YEAR(DecSun1+27)=$A$1,MONTH(DecSun1+27)=12),DecSun1+27, "")</f>
        <v>41265</v>
      </c>
      <c r="AN53" s="17"/>
      <c r="AO53" s="17"/>
    </row>
    <row r="54" spans="1:41" ht="45" customHeight="1">
      <c r="A54" s="13"/>
      <c r="B54" s="13"/>
      <c r="C54" s="14">
        <f>IF(AND(YEAR(MarSun1+28)=$A$1,MONTH(MarSun1+28)=3),MarSun1+28, "")</f>
        <v>40993</v>
      </c>
      <c r="D54" s="14">
        <f>IF(AND(YEAR(MarSun1+29)=$A$1,MONTH(MarSun1+29)=3),MarSun1+29, "")</f>
        <v>40994</v>
      </c>
      <c r="E54" s="14">
        <f>IF(AND(YEAR(MarSun1+30)=$A$1,MONTH(MarSun1+30)=3),MarSun1+30, "")</f>
        <v>40995</v>
      </c>
      <c r="F54" s="14">
        <f>IF(AND(YEAR(MarSun1+31)=$A$1,MONTH(MarSun1+31)=3),MarSun1+31, "")</f>
        <v>40996</v>
      </c>
      <c r="G54" s="14">
        <f>IF(AND(YEAR(MarSun1+32)=$A$1,MONTH(MarSun1+32)=3),MarSun1+32, "")</f>
        <v>40997</v>
      </c>
      <c r="H54" s="14">
        <f>IF(AND(YEAR(MarSun1+33)=$A$1,MONTH(MarSun1+33)=3),MarSun1+33, "")</f>
        <v>40998</v>
      </c>
      <c r="I54" s="14">
        <f>IF(AND(YEAR(MarSun1+34)=$A$1,MONTH(MarSun1+34)=3),MarSun1+34, "")</f>
        <v>40999</v>
      </c>
      <c r="J54" s="15"/>
      <c r="K54" s="15"/>
      <c r="L54" s="13"/>
      <c r="M54" s="14">
        <f>IF(AND(YEAR(JunSun1+28)=$A$1,MONTH(JunSun1+28)=6),JunSun1+28, "")</f>
        <v>41084</v>
      </c>
      <c r="N54" s="14">
        <f>IF(AND(YEAR(JunSun1+29)=$A$1,MONTH(JunSun1+29)=6),JunSun1+29, "")</f>
        <v>41085</v>
      </c>
      <c r="O54" s="14">
        <f>IF(AND(YEAR(JunSun1+30)=$A$1,MONTH(JunSun1+30)=6),JunSun1+30, "")</f>
        <v>41086</v>
      </c>
      <c r="P54" s="14">
        <f>IF(AND(YEAR(JunSun1+31)=$A$1,MONTH(JunSun1+31)=6),JunSun1+31, "")</f>
        <v>41087</v>
      </c>
      <c r="Q54" s="14">
        <f>IF(AND(YEAR(JunSun1+32)=$A$1,MONTH(JunSun1+32)=6),JunSun1+32, "")</f>
        <v>41088</v>
      </c>
      <c r="R54" s="14">
        <f>IF(AND(YEAR(JunSun1+33)=$A$1,MONTH(JunSun1+33)=6),JunSun1+33, "")</f>
        <v>41089</v>
      </c>
      <c r="S54" s="14">
        <f>IF(AND(YEAR(JunSun1+34)=$A$1,MONTH(JunSun1+34)=6),JunSun1+34, "")</f>
        <v>41090</v>
      </c>
      <c r="T54" s="15"/>
      <c r="U54" s="15"/>
      <c r="V54" s="13"/>
      <c r="W54" s="14">
        <f>IF(AND(YEAR(SepSun1+28)=$A$1,MONTH(SepSun1+28)=9),SepSun1+28, "")</f>
        <v>41175</v>
      </c>
      <c r="X54" s="14">
        <f>IF(AND(YEAR(SepSun1+29)=$A$1,MONTH(SepSun1+29)=9),SepSun1+29, "")</f>
        <v>41176</v>
      </c>
      <c r="Y54" s="14">
        <f>IF(AND(YEAR(SepSun1+30)=$A$1,MONTH(SepSun1+30)=9),SepSun1+30, "")</f>
        <v>41177</v>
      </c>
      <c r="Z54" s="14">
        <f>IF(AND(YEAR(SepSun1+31)=$A$1,MONTH(SepSun1+31)=9),SepSun1+31, "")</f>
        <v>41178</v>
      </c>
      <c r="AA54" s="14">
        <f>IF(AND(YEAR(SepSun1+32)=$A$1,MONTH(SepSun1+32)=9),SepSun1+32, "")</f>
        <v>41179</v>
      </c>
      <c r="AB54" s="14">
        <f>IF(AND(YEAR(SepSun1+33)=$A$1,MONTH(SepSun1+33)=9),SepSun1+33, "")</f>
        <v>41180</v>
      </c>
      <c r="AC54" s="14">
        <f>IF(AND(YEAR(SepSun1+34)=$A$1,MONTH(SepSun1+34)=9),SepSun1+34, "")</f>
        <v>41181</v>
      </c>
      <c r="AD54" s="15"/>
      <c r="AE54" s="15"/>
      <c r="AF54" s="13"/>
      <c r="AG54" s="14">
        <f>IF(AND(YEAR(DecSun1+28)=$A$1,MONTH(DecSun1+28)=12),DecSun1+28, "")</f>
        <v>41266</v>
      </c>
      <c r="AH54" s="14">
        <f>IF(AND(YEAR(DecSun1+29)=$A$1,MONTH(DecSun1+29)=12),DecSun1+29, "")</f>
        <v>41267</v>
      </c>
      <c r="AI54" s="14">
        <f>IF(AND(YEAR(DecSun1+30)=$A$1,MONTH(DecSun1+30)=12),DecSun1+30, "")</f>
        <v>41268</v>
      </c>
      <c r="AJ54" s="14">
        <f>IF(AND(YEAR(DecSun1+31)=$A$1,MONTH(DecSun1+31)=12),DecSun1+31, "")</f>
        <v>41269</v>
      </c>
      <c r="AK54" s="14">
        <f>IF(AND(YEAR(DecSun1+32)=$A$1,MONTH(DecSun1+32)=12),DecSun1+32, "")</f>
        <v>41270</v>
      </c>
      <c r="AL54" s="14">
        <f>IF(AND(YEAR(DecSun1+33)=$A$1,MONTH(DecSun1+33)=12),DecSun1+33, "")</f>
        <v>41271</v>
      </c>
      <c r="AM54" s="14">
        <f>IF(AND(YEAR(DecSun1+34)=$A$1,MONTH(DecSun1+34)=12),DecSun1+34, "")</f>
        <v>41272</v>
      </c>
      <c r="AN54" s="15"/>
      <c r="AO54" s="15"/>
    </row>
    <row r="55" spans="1:41" ht="45" customHeight="1">
      <c r="C55" s="7"/>
      <c r="D55" s="7"/>
      <c r="E55" s="7"/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  <c r="R55" s="7"/>
      <c r="S55" s="7"/>
      <c r="T55" s="7"/>
      <c r="U55" s="7"/>
      <c r="W55" s="7"/>
      <c r="X55" s="7"/>
      <c r="Y55" s="7"/>
      <c r="Z55" s="7"/>
      <c r="AA55" s="7"/>
      <c r="AB55" s="7"/>
      <c r="AC55" s="7"/>
      <c r="AD55" s="7"/>
      <c r="AE55" s="7"/>
      <c r="AG55" s="7"/>
      <c r="AH55" s="7"/>
      <c r="AI55" s="7"/>
      <c r="AJ55" s="7"/>
      <c r="AK55" s="7"/>
      <c r="AL55" s="7"/>
      <c r="AM55" s="7"/>
      <c r="AN55" s="7"/>
      <c r="AO55" s="7"/>
    </row>
  </sheetData>
  <mergeCells count="36">
    <mergeCell ref="C39:K39"/>
    <mergeCell ref="M39:U39"/>
    <mergeCell ref="W39:AE39"/>
    <mergeCell ref="AG39:AO39"/>
    <mergeCell ref="C48:K48"/>
    <mergeCell ref="M48:U48"/>
    <mergeCell ref="W48:AE48"/>
    <mergeCell ref="AG48:AO48"/>
    <mergeCell ref="BM20:BU20"/>
    <mergeCell ref="BW20:CE20"/>
    <mergeCell ref="C30:K30"/>
    <mergeCell ref="M30:U30"/>
    <mergeCell ref="W30:AE30"/>
    <mergeCell ref="AG30:AO30"/>
    <mergeCell ref="C20:K20"/>
    <mergeCell ref="M20:U20"/>
    <mergeCell ref="W20:AE20"/>
    <mergeCell ref="AG20:AO20"/>
    <mergeCell ref="AS20:BA20"/>
    <mergeCell ref="BC20:BK20"/>
    <mergeCell ref="BM2:BU2"/>
    <mergeCell ref="BW2:CE2"/>
    <mergeCell ref="C11:K11"/>
    <mergeCell ref="M11:U11"/>
    <mergeCell ref="W11:AE11"/>
    <mergeCell ref="AG11:AO11"/>
    <mergeCell ref="AS11:BA11"/>
    <mergeCell ref="BC11:BK11"/>
    <mergeCell ref="BM11:BU11"/>
    <mergeCell ref="BW11:CE11"/>
    <mergeCell ref="C2:K2"/>
    <mergeCell ref="M2:U2"/>
    <mergeCell ref="W2:AE2"/>
    <mergeCell ref="AG2:AO2"/>
    <mergeCell ref="AS2:BA2"/>
    <mergeCell ref="BC2:BK2"/>
  </mergeCells>
  <dataValidations count="1">
    <dataValidation type="whole" allowBlank="1" showInputMessage="1" showErrorMessage="1" sqref="A1:B1 A29:B29 AQ1:AR1">
      <formula1>1900</formula1>
      <formula2>9999</formula2>
    </dataValidation>
  </dataValidations>
  <printOptions horizontalCentered="1" verticalCentered="1"/>
  <pageMargins left="0.5" right="0.5" top="0.5" bottom="0.5" header="0.5" footer="0.5"/>
  <pageSetup orientation="landscape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51E121-EAAA-4177-A3CE-5E771B2D0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</vt:lpstr>
      <vt:lpstr>Calendar (2)</vt:lpstr>
      <vt:lpstr>Calendar!Print_Area</vt:lpstr>
      <vt:lpstr>'Calendar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2012-08-27T04:44:28Z</cp:lastPrinted>
  <dcterms:created xsi:type="dcterms:W3CDTF">2012-08-27T04:00:32Z</dcterms:created>
  <dcterms:modified xsi:type="dcterms:W3CDTF">2013-08-17T05:10:25Z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